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1" activeTab="2"/>
  </bookViews>
  <sheets>
    <sheet name="一般公共预算收入调整表" sheetId="1" r:id="rId1"/>
    <sheet name="财政拨款收入预算调整表  " sheetId="2" r:id="rId2"/>
    <sheet name="财政拨款支出预算调整表" sheetId="3" r:id="rId3"/>
    <sheet name="财政拨款基本支出预算调整表" sheetId="4" r:id="rId4"/>
    <sheet name="财政拨款项目支出预算调整表" sheetId="5" r:id="rId5"/>
  </sheets>
  <definedNames>
    <definedName name="_xlnm.Print_Titles" localSheetId="3">'财政拨款基本支出预算调整表'!$2:$9</definedName>
    <definedName name="_xlnm.Print_Titles" localSheetId="1">'财政拨款收入预算调整表  '!$1:$7</definedName>
    <definedName name="_xlnm.Print_Titles" localSheetId="4">'财政拨款项目支出预算调整表'!$2:$9</definedName>
    <definedName name="_xlnm.Print_Titles" localSheetId="2">'财政拨款支出预算调整表'!$2:$7</definedName>
  </definedNames>
  <calcPr fullCalcOnLoad="1"/>
</workbook>
</file>

<file path=xl/sharedStrings.xml><?xml version="1.0" encoding="utf-8"?>
<sst xmlns="http://schemas.openxmlformats.org/spreadsheetml/2006/main" count="727" uniqueCount="358">
  <si>
    <t>附表一</t>
  </si>
  <si>
    <t>2021年金山镇一般公共预算收入（财税收入）调整表</t>
  </si>
  <si>
    <t>单位：万元</t>
  </si>
  <si>
    <t>调整项目</t>
  </si>
  <si>
    <t>2020年决算数</t>
  </si>
  <si>
    <t>2021年</t>
  </si>
  <si>
    <t>预算数</t>
  </si>
  <si>
    <t>调整预算数</t>
  </si>
  <si>
    <t>比上年±</t>
  </si>
  <si>
    <t>比预算数±</t>
  </si>
  <si>
    <t>数额</t>
  </si>
  <si>
    <t>％</t>
  </si>
  <si>
    <t>地方公共财政预算收入</t>
  </si>
  <si>
    <t>一、税务部门</t>
  </si>
  <si>
    <r>
      <t xml:space="preserve">       </t>
    </r>
    <r>
      <rPr>
        <sz val="12"/>
        <rFont val="宋体"/>
        <family val="0"/>
      </rPr>
      <t>增值税</t>
    </r>
    <r>
      <rPr>
        <sz val="12"/>
        <rFont val="Times New Roman"/>
        <family val="1"/>
      </rPr>
      <t>(50%)</t>
    </r>
  </si>
  <si>
    <t>营业税</t>
  </si>
  <si>
    <t xml:space="preserve">   企业所得税(16%)</t>
  </si>
  <si>
    <t xml:space="preserve">   其他个人所得税(16%)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</si>
  <si>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</si>
  <si>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</si>
  <si>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</si>
  <si>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</si>
  <si>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</si>
  <si>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</si>
  <si>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</si>
  <si>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 xml:space="preserve">   耕地占用税(70%)</t>
  </si>
  <si>
    <t>契税</t>
  </si>
  <si>
    <t>烟叶税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</si>
  <si>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(专项收入)教育费附加</t>
    </r>
  </si>
  <si>
    <t>环保税</t>
  </si>
  <si>
    <t>二、财政部门</t>
  </si>
  <si>
    <t>非税收入</t>
  </si>
  <si>
    <t xml:space="preserve">      专项收入</t>
  </si>
  <si>
    <t>行政性收费收入</t>
  </si>
  <si>
    <t>罚没收入</t>
  </si>
  <si>
    <t>国有资本经营收入</t>
  </si>
  <si>
    <r>
      <t>国有资源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资产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有偿使用收入</t>
    </r>
  </si>
  <si>
    <t>其他收入</t>
  </si>
  <si>
    <t>附表二</t>
  </si>
  <si>
    <t>2021年金山镇财政拨款收入预算调整表</t>
  </si>
  <si>
    <t>项  目</t>
  </si>
  <si>
    <t>备注</t>
  </si>
  <si>
    <t>预算调整数</t>
  </si>
  <si>
    <t>比上年数±</t>
  </si>
  <si>
    <t>合    计</t>
  </si>
  <si>
    <t>一般公共预算财政拨收入调整小计</t>
  </si>
  <si>
    <t>1、预算调整数与预算数相比增减较大原因：年度执行中单位津补贴改革，部分人事变动，工资晋升、绩效补发、村、义务兵优待金提高生活补贴、中央、省、州级专项补助下拨、基金收入增加，导致预算增加；2、预算调整数与上年决算数相比增减较大原因：增加原因是上年结余在本年大力形成支出；减少原因是有部分项目上年有收入，本年没有。3、结余形成的主要原因是：上级专款补助下达时间较晚，其他企业发展改革补助、临时救助、城乡社区环境卫生、灾害防治及应急管理支出等难以在当年形成支出，需结转下年按规定用途继续使用</t>
  </si>
  <si>
    <t xml:space="preserve"> 一、一般公共服务支出</t>
  </si>
  <si>
    <t xml:space="preserve">  （一）人大事务</t>
  </si>
  <si>
    <t xml:space="preserve">  （二）政协事务</t>
  </si>
  <si>
    <t xml:space="preserve">  （三）政府办公厅（室）及相关机构事务</t>
  </si>
  <si>
    <t xml:space="preserve">  （四）财政事务</t>
  </si>
  <si>
    <t xml:space="preserve">  （五）纪检监察事务</t>
  </si>
  <si>
    <t xml:space="preserve">   (六)党委办公厅（室）及相关机构事务</t>
  </si>
  <si>
    <t xml:space="preserve">   (七)组织事务</t>
  </si>
  <si>
    <t>二、科学技术支出</t>
  </si>
  <si>
    <t xml:space="preserve">   (一)技术研究与开发</t>
  </si>
  <si>
    <t xml:space="preserve">   (二)科学技术普及</t>
  </si>
  <si>
    <t xml:space="preserve">   (三）其他科学技术支出</t>
  </si>
  <si>
    <t>三、文化旅游体育与传媒支出</t>
  </si>
  <si>
    <t xml:space="preserve">   (一)文化和旅游</t>
  </si>
  <si>
    <t xml:space="preserve">   (二）其他文化支出</t>
  </si>
  <si>
    <t>四、社会保障和就业支出</t>
  </si>
  <si>
    <t xml:space="preserve">   (一)人力资源和社会保障管理事务</t>
  </si>
  <si>
    <t xml:space="preserve">   (二)民政管理事务</t>
  </si>
  <si>
    <t xml:space="preserve">   (三)行政事业单位养老支出</t>
  </si>
  <si>
    <t xml:space="preserve">   (四)抚恤</t>
  </si>
  <si>
    <t xml:space="preserve">  （五）退役安置</t>
  </si>
  <si>
    <t xml:space="preserve">   (六)社会福利</t>
  </si>
  <si>
    <t xml:space="preserve">   (七)残疾人事业</t>
  </si>
  <si>
    <t xml:space="preserve">   (八)特困人员救助供养</t>
  </si>
  <si>
    <t xml:space="preserve">   (九) 退役军人管理事务</t>
  </si>
  <si>
    <t xml:space="preserve">   （十）企业改革补助</t>
  </si>
  <si>
    <t>五、卫生健康支出</t>
  </si>
  <si>
    <t xml:space="preserve">  （一）公共卫生</t>
  </si>
  <si>
    <t xml:space="preserve">   (二)计划生育事务</t>
  </si>
  <si>
    <t xml:space="preserve">   (二)行政事业单位医疗</t>
  </si>
  <si>
    <t xml:space="preserve">   (三)优抚对象医疗</t>
  </si>
  <si>
    <t>六、节能环保支出</t>
  </si>
  <si>
    <t xml:space="preserve">   (一)退耕还林还草</t>
  </si>
  <si>
    <t>七、城乡社区支出</t>
  </si>
  <si>
    <t xml:space="preserve">   (一)城乡社区管理事务</t>
  </si>
  <si>
    <t xml:space="preserve">   (二)环境卫生及其他城乡社区支出</t>
  </si>
  <si>
    <t>八、农林水支出</t>
  </si>
  <si>
    <t xml:space="preserve">   (一)农业农村</t>
  </si>
  <si>
    <t xml:space="preserve">   (二)林业和草原</t>
  </si>
  <si>
    <t xml:space="preserve">   (三)水利</t>
  </si>
  <si>
    <t xml:space="preserve">   (四)扶贫</t>
  </si>
  <si>
    <t xml:space="preserve">   (五)农村综合改革</t>
  </si>
  <si>
    <t>九、商业服务业等支出</t>
  </si>
  <si>
    <t xml:space="preserve">  （一）商业流通事务</t>
  </si>
  <si>
    <t>十、住房保障支出</t>
  </si>
  <si>
    <t xml:space="preserve">   (一)保障性安居工程支出</t>
  </si>
  <si>
    <t xml:space="preserve">   (二)住房改革支出</t>
  </si>
  <si>
    <t xml:space="preserve"> 十一、 灾害防治及应急管理支出</t>
  </si>
  <si>
    <t xml:space="preserve">  （一）自然灾害救灾及恢复重建支出</t>
  </si>
  <si>
    <t>政府性基金预算收入调整小计</t>
  </si>
  <si>
    <t>一、城乡社区支出</t>
  </si>
  <si>
    <t xml:space="preserve">   (一)其他国有土地使用权出让收入安排的支出</t>
  </si>
  <si>
    <t>二、其他支出</t>
  </si>
  <si>
    <t xml:space="preserve">   (一)彩票公益金安排的支出</t>
  </si>
  <si>
    <t>国有资本经营预算调整小计</t>
  </si>
  <si>
    <t>（一）解决历史遗留问题及改革成本支出</t>
  </si>
  <si>
    <t>其他收入预算调整小计</t>
  </si>
  <si>
    <t xml:space="preserve">  （一）政府办公厅（室）及相关机构事务</t>
  </si>
  <si>
    <t>二、社会保障和就业支出</t>
  </si>
  <si>
    <t xml:space="preserve">   (一)社会福利</t>
  </si>
  <si>
    <t xml:space="preserve">   (二)企业改革补助</t>
  </si>
  <si>
    <t>三、城乡社区支出</t>
  </si>
  <si>
    <t xml:space="preserve">   (一)城乡社区环境卫生</t>
  </si>
  <si>
    <t>附表三</t>
  </si>
  <si>
    <t>2021年金山镇财政拨款支出预算调整表</t>
  </si>
  <si>
    <t>合  计</t>
  </si>
  <si>
    <t>一般公共预算财政拨款支出调整小计</t>
  </si>
  <si>
    <t>1、预算调整数与预算数相比增减较大原因：年度执行中单位津补贴改革，部分人事变动，工资晋升、综合绩效补发、义务兵优待金提高生活补贴、中央、省、州级专项补助下拨、基金收入增加，导致预算增加；2、预预调整数与上年决算数相比增减较大原因：增加原因是上年结余在本年大力形成支出；减少原因是有部分项目上年有收入，本年没有。3、结余形成的主要原因是：上级专款补助下达时间较晚，其他企业发展改革补助、临时救助、城乡社区环境卫生、灾害防治及应急管理支出等难以在当年形成支出，需结转下年按规定用途继续使用</t>
  </si>
  <si>
    <t>一、一般公共服务支出</t>
  </si>
  <si>
    <t xml:space="preserve">   (一)人大事务</t>
  </si>
  <si>
    <t xml:space="preserve">   (二）政协事务</t>
  </si>
  <si>
    <t xml:space="preserve">   (三)政府办公厅（室）及相关机构事务</t>
  </si>
  <si>
    <t xml:space="preserve">   (四)财政事务</t>
  </si>
  <si>
    <t xml:space="preserve">   (四)纪检监察事务</t>
  </si>
  <si>
    <t xml:space="preserve">   (五)民族事务</t>
  </si>
  <si>
    <t xml:space="preserve">   (六)宗教事务</t>
  </si>
  <si>
    <t xml:space="preserve">   (七)群众团体事务</t>
  </si>
  <si>
    <t xml:space="preserve">   (八)党委办公厅（室）及相关机构事务</t>
  </si>
  <si>
    <t xml:space="preserve">   (九)组织事务</t>
  </si>
  <si>
    <t xml:space="preserve">   (十)宣传事务</t>
  </si>
  <si>
    <t xml:space="preserve">   (十一)其他一般公共服务支出</t>
  </si>
  <si>
    <t xml:space="preserve">   (三)其他科学技术支出</t>
  </si>
  <si>
    <t xml:space="preserve">   (二）其他文化及传媒按此</t>
  </si>
  <si>
    <t xml:space="preserve">   (五)社会福利</t>
  </si>
  <si>
    <t xml:space="preserve">   (六)残疾人事业</t>
  </si>
  <si>
    <t xml:space="preserve">   (七)自然灾害生活救助</t>
  </si>
  <si>
    <t xml:space="preserve">   (八)临时救助</t>
  </si>
  <si>
    <t xml:space="preserve">   (九)特困人员救助供养</t>
  </si>
  <si>
    <t xml:space="preserve">   (十)退役军人管理事务</t>
  </si>
  <si>
    <t xml:space="preserve">   (十一)其他社会保障和就业支出（企业改革）</t>
  </si>
  <si>
    <t xml:space="preserve">   （一）公共卫生</t>
  </si>
  <si>
    <t xml:space="preserve">   (三)行政事业单位医疗</t>
  </si>
  <si>
    <t xml:space="preserve">   (四)优抚对象医疗</t>
  </si>
  <si>
    <t xml:space="preserve">   (一)自然生态保护</t>
  </si>
  <si>
    <t xml:space="preserve">   (二)退耕还林还草</t>
  </si>
  <si>
    <t xml:space="preserve">   (二)其他城乡社区支出</t>
  </si>
  <si>
    <t>政府性基金预算支出调整小计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</si>
  <si>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（一）解决历史遗留问题及改革成本支出</t>
    </r>
  </si>
  <si>
    <t>其他收入预算支出调整小计</t>
  </si>
  <si>
    <t xml:space="preserve">   (一)政府办公厅（室）及相关机构事务</t>
  </si>
  <si>
    <t xml:space="preserve">   (二)临时救助</t>
  </si>
  <si>
    <t>三、住房保障支出</t>
  </si>
  <si>
    <t>附表四</t>
  </si>
  <si>
    <r>
      <t>202</t>
    </r>
    <r>
      <rPr>
        <b/>
        <sz val="16"/>
        <color indexed="8"/>
        <rFont val="宋体"/>
        <family val="0"/>
      </rPr>
      <t>1</t>
    </r>
    <r>
      <rPr>
        <b/>
        <sz val="16"/>
        <color indexed="8"/>
        <rFont val="宋体"/>
        <family val="0"/>
      </rPr>
      <t>年金山镇财政拨款基本支出预算调整情况表</t>
    </r>
  </si>
  <si>
    <t>项目</t>
  </si>
  <si>
    <t/>
  </si>
  <si>
    <t>年末增减情况(±）</t>
  </si>
  <si>
    <t>支出功能分类科目编码</t>
  </si>
  <si>
    <t>科目名称</t>
  </si>
  <si>
    <t>类</t>
  </si>
  <si>
    <t>款</t>
  </si>
  <si>
    <t>项</t>
  </si>
  <si>
    <t>栏次</t>
  </si>
  <si>
    <t>年度执行中增加的部分主要是优秀公务员补贴、绩效工资的补发、部分人事变动工资晋升、义务兵优待金提高生活补贴等;年度执行中减少的部分主要是人员退休、调出等工资预算减少，相应配套的医疗保险、住房公积金减少。</t>
  </si>
  <si>
    <t>合计</t>
  </si>
  <si>
    <t>201</t>
  </si>
  <si>
    <t>一般公共服务支出</t>
  </si>
  <si>
    <t>20101</t>
  </si>
  <si>
    <t>人大事务</t>
  </si>
  <si>
    <t>2010101</t>
  </si>
  <si>
    <t xml:space="preserve">  行政运行</t>
  </si>
  <si>
    <t>20103</t>
  </si>
  <si>
    <t>政府办公厅（室）及相关机构事务</t>
  </si>
  <si>
    <t>2010301</t>
  </si>
  <si>
    <t>20106</t>
  </si>
  <si>
    <t>财政事务</t>
  </si>
  <si>
    <t>2010601</t>
  </si>
  <si>
    <t>20131</t>
  </si>
  <si>
    <t>党委办公厅（室）及相关机构事务</t>
  </si>
  <si>
    <t>2013101</t>
  </si>
  <si>
    <t>207</t>
  </si>
  <si>
    <t>文化旅游体育与传媒支出</t>
  </si>
  <si>
    <t>20701</t>
  </si>
  <si>
    <t>文化和旅游</t>
  </si>
  <si>
    <t>2070109</t>
  </si>
  <si>
    <t xml:space="preserve">  群众文化</t>
  </si>
  <si>
    <t>208</t>
  </si>
  <si>
    <t>社会保障和就业支出</t>
  </si>
  <si>
    <t>20801</t>
  </si>
  <si>
    <t>人力资源和社会保障管理事务</t>
  </si>
  <si>
    <t>2080101</t>
  </si>
  <si>
    <t>20805</t>
  </si>
  <si>
    <t>行政事业单位养老支出</t>
  </si>
  <si>
    <t>2080501</t>
  </si>
  <si>
    <t xml:space="preserve">  行政单位离退休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</si>
  <si>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</si>
  <si>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</si>
  <si>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</si>
  <si>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</si>
  <si>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</si>
  <si>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</si>
  <si>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</si>
  <si>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</si>
  <si>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</si>
  <si>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</si>
  <si>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2101102</t>
  </si>
  <si>
    <t xml:space="preserve">  事业单位医疗</t>
  </si>
  <si>
    <t>2101103</t>
  </si>
  <si>
    <t xml:space="preserve">  公务员医疗补助</t>
  </si>
  <si>
    <t>212</t>
  </si>
  <si>
    <t>城乡社区支出</t>
  </si>
  <si>
    <t>21201</t>
  </si>
  <si>
    <t>城乡社区管理事务</t>
  </si>
  <si>
    <t>2120101</t>
  </si>
  <si>
    <t>213</t>
  </si>
  <si>
    <t>农林水支出</t>
  </si>
  <si>
    <t>21301</t>
  </si>
  <si>
    <t>农业农村</t>
  </si>
  <si>
    <t>2130101</t>
  </si>
  <si>
    <t>21302</t>
  </si>
  <si>
    <t>林业和草原</t>
  </si>
  <si>
    <t>2130201</t>
  </si>
  <si>
    <t>21303</t>
  </si>
  <si>
    <t>水利</t>
  </si>
  <si>
    <t>2130301</t>
  </si>
  <si>
    <t>221</t>
  </si>
  <si>
    <t>住房保障支出</t>
  </si>
  <si>
    <t>22102</t>
  </si>
  <si>
    <t>住房改革支出</t>
  </si>
  <si>
    <t>2210201</t>
  </si>
  <si>
    <t xml:space="preserve">  住房公积金</t>
  </si>
  <si>
    <t>附表五</t>
  </si>
  <si>
    <r>
      <t>202</t>
    </r>
    <r>
      <rPr>
        <sz val="16"/>
        <color indexed="8"/>
        <rFont val="宋体"/>
        <family val="0"/>
      </rPr>
      <t>1</t>
    </r>
    <r>
      <rPr>
        <sz val="16"/>
        <color indexed="8"/>
        <rFont val="宋体"/>
        <family val="0"/>
      </rPr>
      <t>年金山镇财政拨款项目支出预算调整情况表</t>
    </r>
  </si>
  <si>
    <t>年初预算数</t>
  </si>
  <si>
    <t>年末增减变化情况（±）</t>
  </si>
  <si>
    <t>年度执行中增加的部分主要是上级财政专项补助的拨入，相应指标增加，收入增加，相应的支出也就增加；年度执行中减少的部分主要是科目的调整以及部分项目资金的减少。</t>
  </si>
  <si>
    <t>2010104</t>
  </si>
  <si>
    <t xml:space="preserve">  人大会议</t>
  </si>
  <si>
    <t>2010108</t>
  </si>
  <si>
    <t xml:space="preserve">  代表工作</t>
  </si>
  <si>
    <t>20102</t>
  </si>
  <si>
    <t>政协事务</t>
  </si>
  <si>
    <t>2010205</t>
  </si>
  <si>
    <t xml:space="preserve">  委员视察</t>
  </si>
  <si>
    <t>2010302</t>
  </si>
  <si>
    <t xml:space="preserve">  一般行政管理事务</t>
  </si>
  <si>
    <t>2010399</t>
  </si>
  <si>
    <t xml:space="preserve">  其他政府办公厅（室）及相关机构事务支出</t>
  </si>
  <si>
    <t>20111</t>
  </si>
  <si>
    <t>纪检监察事务</t>
  </si>
  <si>
    <t>2011102</t>
  </si>
  <si>
    <t>20132</t>
  </si>
  <si>
    <t>组织事务</t>
  </si>
  <si>
    <t>2013202</t>
  </si>
  <si>
    <t>206</t>
  </si>
  <si>
    <t>科学技术支出</t>
  </si>
  <si>
    <t>科学技术研究与开发支出</t>
  </si>
  <si>
    <t>科学技术普及</t>
  </si>
  <si>
    <t xml:space="preserve">  科普活动</t>
  </si>
  <si>
    <t>其他科学技术支出</t>
  </si>
  <si>
    <t xml:space="preserve">  其他科学技术支出</t>
  </si>
  <si>
    <t>其他文化旅游体育与传媒支出</t>
  </si>
  <si>
    <r>
      <t xml:space="preserve">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其他文化旅游体育与传媒支出</t>
    </r>
  </si>
  <si>
    <t>20802</t>
  </si>
  <si>
    <t>民政管理事务</t>
  </si>
  <si>
    <t>2080208</t>
  </si>
  <si>
    <t xml:space="preserve">  基层政权建设和社区治理</t>
  </si>
  <si>
    <t>企业改革补助</t>
  </si>
  <si>
    <t xml:space="preserve">  企业关闭破产补助</t>
  </si>
  <si>
    <t xml:space="preserve">  其他企业改革发展补助</t>
  </si>
  <si>
    <t>20808</t>
  </si>
  <si>
    <t>抚恤</t>
  </si>
  <si>
    <t>2080801</t>
  </si>
  <si>
    <t xml:space="preserve">  死亡抚恤</t>
  </si>
  <si>
    <t>2080802</t>
  </si>
  <si>
    <t xml:space="preserve">  伤残抚恤</t>
  </si>
  <si>
    <t>2080803</t>
  </si>
  <si>
    <t xml:space="preserve">  在乡复员、退伍军人生活补助</t>
  </si>
  <si>
    <t>2080805</t>
  </si>
  <si>
    <t xml:space="preserve">  义务兵优待</t>
  </si>
  <si>
    <t>2080899</t>
  </si>
  <si>
    <t xml:space="preserve">  其他优抚支出</t>
  </si>
  <si>
    <t>退役安置</t>
  </si>
  <si>
    <t xml:space="preserve">  退役士兵安置</t>
  </si>
  <si>
    <t>20810</t>
  </si>
  <si>
    <t>社会福利</t>
  </si>
  <si>
    <t>2081002</t>
  </si>
  <si>
    <t xml:space="preserve">  老年福利</t>
  </si>
  <si>
    <t xml:space="preserve">  殡葬</t>
  </si>
  <si>
    <t>2081006</t>
  </si>
  <si>
    <t xml:space="preserve">  养老服务</t>
  </si>
  <si>
    <t>20811</t>
  </si>
  <si>
    <t>残疾人事业</t>
  </si>
  <si>
    <t>2081105</t>
  </si>
  <si>
    <t xml:space="preserve">  残疾人就业和扶贫</t>
  </si>
  <si>
    <t>2081107</t>
  </si>
  <si>
    <t xml:space="preserve">  残疾人生活和护理补贴</t>
  </si>
  <si>
    <t>20820</t>
  </si>
  <si>
    <t>临时救助</t>
  </si>
  <si>
    <t>2082001</t>
  </si>
  <si>
    <t xml:space="preserve">  临时救助支出</t>
  </si>
  <si>
    <t>20828</t>
  </si>
  <si>
    <t>退役军人管理事务</t>
  </si>
  <si>
    <t>2082804</t>
  </si>
  <si>
    <t xml:space="preserve">  拥军优属</t>
  </si>
  <si>
    <t>公共卫生</t>
  </si>
  <si>
    <t>21007</t>
  </si>
  <si>
    <t>计划生育事务</t>
  </si>
  <si>
    <t>2100717</t>
  </si>
  <si>
    <t xml:space="preserve">  计划生育服务</t>
  </si>
  <si>
    <t>21014</t>
  </si>
  <si>
    <t>优抚对象医疗</t>
  </si>
  <si>
    <t>2101401</t>
  </si>
  <si>
    <t xml:space="preserve">  优抚对象医疗补助</t>
  </si>
  <si>
    <t>211</t>
  </si>
  <si>
    <t>节能环保支出</t>
  </si>
  <si>
    <t>21106</t>
  </si>
  <si>
    <t>退耕还林还草</t>
  </si>
  <si>
    <t>2110602</t>
  </si>
  <si>
    <t xml:space="preserve">  退耕现金</t>
  </si>
  <si>
    <t>21208</t>
  </si>
  <si>
    <t>国有土地使用权出让收入安排的支出</t>
  </si>
  <si>
    <t>2120899</t>
  </si>
  <si>
    <t xml:space="preserve">  其他国有土地使用权出让收入安排的支出</t>
  </si>
  <si>
    <t xml:space="preserve">  农业生产发展</t>
  </si>
  <si>
    <t xml:space="preserve">  农村社会事业</t>
  </si>
  <si>
    <t xml:space="preserve">  农业资源保护修复与利用</t>
  </si>
  <si>
    <t>2130209</t>
  </si>
  <si>
    <t xml:space="preserve">  森林生态效益补偿</t>
  </si>
  <si>
    <t>2130234</t>
  </si>
  <si>
    <t xml:space="preserve">  林业草原防灾减灾</t>
  </si>
  <si>
    <t>一般行政管理事务</t>
  </si>
  <si>
    <t>2130315</t>
  </si>
  <si>
    <t xml:space="preserve">  抗旱</t>
  </si>
  <si>
    <t xml:space="preserve">  江河湖库水系综合整治</t>
  </si>
  <si>
    <t>21305</t>
  </si>
  <si>
    <t>扶贫</t>
  </si>
  <si>
    <t>2130504</t>
  </si>
  <si>
    <t xml:space="preserve">  农村基础设施建设</t>
  </si>
  <si>
    <t xml:space="preserve">  生产发展</t>
  </si>
  <si>
    <t>21307</t>
  </si>
  <si>
    <t>农村综合改革</t>
  </si>
  <si>
    <t>2130705</t>
  </si>
  <si>
    <t xml:space="preserve">  对村民委员会和村党支部的补助</t>
  </si>
  <si>
    <t>22101</t>
  </si>
  <si>
    <t>保障性安居工程支出</t>
  </si>
  <si>
    <t>2210105</t>
  </si>
  <si>
    <t xml:space="preserve">  农村危房改造</t>
  </si>
  <si>
    <t>国有资本经营预算支出</t>
  </si>
  <si>
    <t>解决历史遗留问题及改革成本支出</t>
  </si>
  <si>
    <t xml:space="preserve">  国有企业退休人员社会化管理补助支出</t>
  </si>
  <si>
    <t>229</t>
  </si>
  <si>
    <t>其他支出</t>
  </si>
  <si>
    <t>22960</t>
  </si>
  <si>
    <t>彩票公益金安排的支出</t>
  </si>
  <si>
    <t>2296002</t>
  </si>
  <si>
    <t xml:space="preserve">  用于社会福利的彩票公益金支出</t>
  </si>
  <si>
    <t>2296003</t>
  </si>
  <si>
    <t xml:space="preserve">  用于体育事业的彩票公益金支出</t>
  </si>
  <si>
    <t>2296099</t>
  </si>
  <si>
    <t xml:space="preserve">  用于其他社会公益事业的彩票公益金支出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</si>
</sst>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%"/>
  </numFmts>
  <fonts count="38"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华文中宋"/>
      <family val="0"/>
    </font>
    <font>
      <sz val="14"/>
      <name val="楷体_GB2312"/>
      <family val="3"/>
    </font>
    <font>
      <sz val="14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color rgb="FFFF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2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0" fillId="0" borderId="3" applyNumberFormat="0" applyFill="0" applyAlignment="0" applyProtection="0"/>
    <xf numFmtId="0" fontId="26" fillId="7" borderId="0" applyNumberFormat="0" applyBorder="0" applyAlignment="0" applyProtection="0"/>
    <xf numFmtId="0" fontId="23" fillId="0" borderId="4" applyNumberFormat="0" applyFill="0" applyAlignment="0" applyProtection="0"/>
    <xf numFmtId="0" fontId="26" fillId="3" borderId="0" applyNumberFormat="0" applyBorder="0" applyAlignment="0" applyProtection="0"/>
    <xf numFmtId="0" fontId="27" fillId="2" borderId="5" applyNumberFormat="0" applyAlignment="0" applyProtection="0"/>
    <xf numFmtId="0" fontId="34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26" fillId="10" borderId="0" applyNumberFormat="0" applyBorder="0" applyAlignment="0" applyProtection="0"/>
    <xf numFmtId="0" fontId="35" fillId="0" borderId="7" applyNumberFormat="0" applyFill="0" applyAlignment="0" applyProtection="0"/>
    <xf numFmtId="0" fontId="29" fillId="0" borderId="8" applyNumberFormat="0" applyFill="0" applyAlignment="0" applyProtection="0"/>
    <xf numFmtId="0" fontId="36" fillId="9" borderId="0" applyNumberFormat="0" applyBorder="0" applyAlignment="0" applyProtection="0"/>
    <xf numFmtId="0" fontId="32" fillId="11" borderId="0" applyNumberFormat="0" applyBorder="0" applyAlignment="0" applyProtection="0"/>
    <xf numFmtId="0" fontId="4" fillId="12" borderId="0" applyNumberFormat="0" applyBorder="0" applyAlignment="0" applyProtection="0"/>
    <xf numFmtId="0" fontId="2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26" fillId="16" borderId="0" applyNumberFormat="0" applyBorder="0" applyAlignment="0" applyProtection="0"/>
    <xf numFmtId="0" fontId="4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4" borderId="0" applyNumberFormat="0" applyBorder="0" applyAlignment="0" applyProtection="0"/>
    <xf numFmtId="0" fontId="26" fillId="4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19" borderId="9" xfId="0" applyFont="1" applyFill="1" applyBorder="1" applyAlignment="1">
      <alignment horizontal="center" vertical="center" shrinkToFit="1"/>
    </xf>
    <xf numFmtId="0" fontId="4" fillId="19" borderId="10" xfId="0" applyFont="1" applyFill="1" applyBorder="1" applyAlignment="1">
      <alignment horizontal="center" vertical="center" shrinkToFit="1"/>
    </xf>
    <xf numFmtId="0" fontId="4" fillId="19" borderId="10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12" xfId="0" applyFont="1" applyFill="1" applyBorder="1" applyAlignment="1">
      <alignment horizontal="center" vertical="center" wrapText="1" shrinkToFit="1"/>
    </xf>
    <xf numFmtId="0" fontId="4" fillId="19" borderId="13" xfId="0" applyFont="1" applyFill="1" applyBorder="1" applyAlignment="1">
      <alignment horizontal="center" vertical="center" wrapText="1" shrinkToFit="1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14" xfId="0" applyFont="1" applyFill="1" applyBorder="1" applyAlignment="1">
      <alignment horizontal="center" vertical="center" wrapText="1" shrinkToFit="1"/>
    </xf>
    <xf numFmtId="0" fontId="4" fillId="19" borderId="12" xfId="0" applyFont="1" applyFill="1" applyBorder="1" applyAlignment="1">
      <alignment horizontal="center" vertical="center" shrinkToFit="1"/>
    </xf>
    <xf numFmtId="0" fontId="4" fillId="19" borderId="13" xfId="0" applyNumberFormat="1" applyFont="1" applyFill="1" applyBorder="1" applyAlignment="1">
      <alignment horizontal="center" vertical="center" wrapText="1" shrinkToFit="1"/>
    </xf>
    <xf numFmtId="0" fontId="5" fillId="19" borderId="11" xfId="0" applyFont="1" applyFill="1" applyBorder="1" applyAlignment="1">
      <alignment horizontal="center" vertical="center" wrapText="1" shrinkToFit="1"/>
    </xf>
    <xf numFmtId="4" fontId="5" fillId="2" borderId="13" xfId="0" applyNumberFormat="1" applyFont="1" applyFill="1" applyBorder="1" applyAlignment="1">
      <alignment horizontal="right" vertical="center" shrinkToFit="1"/>
    </xf>
    <xf numFmtId="0" fontId="5" fillId="19" borderId="14" xfId="0" applyFont="1" applyFill="1" applyBorder="1" applyAlignment="1">
      <alignment horizontal="center" vertical="center" wrapText="1" shrinkToFit="1"/>
    </xf>
    <xf numFmtId="0" fontId="4" fillId="2" borderId="12" xfId="0" applyFont="1" applyFill="1" applyBorder="1" applyAlignment="1">
      <alignment horizontal="left" vertical="center" shrinkToFit="1"/>
    </xf>
    <xf numFmtId="0" fontId="4" fillId="2" borderId="13" xfId="0" applyFont="1" applyFill="1" applyBorder="1" applyAlignment="1">
      <alignment horizontal="left" vertical="center" shrinkToFit="1"/>
    </xf>
    <xf numFmtId="4" fontId="4" fillId="2" borderId="13" xfId="0" applyNumberFormat="1" applyFont="1" applyFill="1" applyBorder="1" applyAlignment="1">
      <alignment horizontal="righ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4" fontId="5" fillId="0" borderId="13" xfId="0" applyNumberFormat="1" applyFont="1" applyBorder="1" applyAlignment="1">
      <alignment horizontal="righ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" fontId="5" fillId="0" borderId="19" xfId="0" applyNumberFormat="1" applyFont="1" applyBorder="1" applyAlignment="1">
      <alignment horizontal="right" vertical="center" shrinkToFit="1"/>
    </xf>
    <xf numFmtId="4" fontId="4" fillId="2" borderId="19" xfId="0" applyNumberFormat="1" applyFont="1" applyFill="1" applyBorder="1" applyAlignment="1">
      <alignment horizontal="righ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4" fontId="5" fillId="0" borderId="0" xfId="0" applyNumberFormat="1" applyFont="1" applyBorder="1" applyAlignment="1">
      <alignment horizontal="right" vertical="center" shrinkToFit="1"/>
    </xf>
    <xf numFmtId="4" fontId="5" fillId="0" borderId="20" xfId="0" applyNumberFormat="1" applyFont="1" applyBorder="1" applyAlignment="1">
      <alignment horizontal="right" vertical="center" shrinkToFit="1"/>
    </xf>
    <xf numFmtId="4" fontId="4" fillId="2" borderId="20" xfId="0" applyNumberFormat="1" applyFont="1" applyFill="1" applyBorder="1" applyAlignment="1">
      <alignment horizontal="right" vertical="center" shrinkToFit="1"/>
    </xf>
    <xf numFmtId="0" fontId="5" fillId="19" borderId="19" xfId="0" applyFont="1" applyFill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4" fontId="5" fillId="0" borderId="23" xfId="0" applyNumberFormat="1" applyFont="1" applyBorder="1" applyAlignment="1">
      <alignment horizontal="right" vertical="center" shrinkToFit="1"/>
    </xf>
    <xf numFmtId="0" fontId="5" fillId="19" borderId="24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19" borderId="12" xfId="0" applyFont="1" applyFill="1" applyBorder="1" applyAlignment="1">
      <alignment horizontal="center" vertical="center" wrapText="1" shrinkToFit="1"/>
    </xf>
    <xf numFmtId="176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2" borderId="0" xfId="0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 vertical="center"/>
      <protection locked="0"/>
    </xf>
    <xf numFmtId="177" fontId="10" fillId="0" borderId="20" xfId="0" applyNumberFormat="1" applyFont="1" applyBorder="1" applyAlignment="1">
      <alignment vertical="center"/>
    </xf>
    <xf numFmtId="177" fontId="11" fillId="0" borderId="20" xfId="22" applyNumberFormat="1" applyFont="1" applyBorder="1" applyAlignment="1" applyProtection="1">
      <alignment horizontal="right" vertical="center"/>
      <protection/>
    </xf>
    <xf numFmtId="178" fontId="11" fillId="0" borderId="20" xfId="22" applyNumberFormat="1" applyFont="1" applyBorder="1" applyAlignment="1" applyProtection="1">
      <alignment horizontal="right" vertical="center"/>
      <protection/>
    </xf>
    <xf numFmtId="0" fontId="8" fillId="0" borderId="20" xfId="0" applyFont="1" applyBorder="1" applyAlignment="1">
      <alignment horizontal="center" vertical="center" wrapText="1"/>
    </xf>
    <xf numFmtId="177" fontId="10" fillId="0" borderId="20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vertical="center"/>
    </xf>
    <xf numFmtId="0" fontId="9" fillId="0" borderId="20" xfId="0" applyFont="1" applyBorder="1" applyAlignment="1">
      <alignment horizontal="left" vertical="center" wrapText="1"/>
    </xf>
    <xf numFmtId="177" fontId="9" fillId="0" borderId="20" xfId="0" applyNumberFormat="1" applyFont="1" applyBorder="1" applyAlignment="1">
      <alignment vertical="center"/>
    </xf>
    <xf numFmtId="177" fontId="12" fillId="0" borderId="20" xfId="22" applyNumberFormat="1" applyFont="1" applyBorder="1" applyAlignment="1" applyProtection="1">
      <alignment horizontal="right" vertical="center"/>
      <protection/>
    </xf>
    <xf numFmtId="178" fontId="12" fillId="0" borderId="20" xfId="22" applyNumberFormat="1" applyFont="1" applyBorder="1" applyAlignment="1" applyProtection="1">
      <alignment horizontal="right" vertical="center"/>
      <protection/>
    </xf>
    <xf numFmtId="0" fontId="9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top" wrapText="1"/>
    </xf>
    <xf numFmtId="0" fontId="8" fillId="0" borderId="20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/>
      <protection locked="0"/>
    </xf>
    <xf numFmtId="178" fontId="11" fillId="0" borderId="30" xfId="22" applyNumberFormat="1" applyFont="1" applyBorder="1" applyAlignment="1" applyProtection="1">
      <alignment horizontal="right" vertical="center"/>
      <protection/>
    </xf>
    <xf numFmtId="178" fontId="12" fillId="0" borderId="30" xfId="22" applyNumberFormat="1" applyFont="1" applyBorder="1" applyAlignment="1" applyProtection="1">
      <alignment horizontal="right" vertical="center"/>
      <protection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178" fontId="15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3" fontId="0" fillId="0" borderId="26" xfId="22" applyNumberFormat="1" applyFont="1" applyBorder="1" applyAlignment="1" applyProtection="1">
      <alignment horizontal="center" vertical="center"/>
      <protection/>
    </xf>
    <xf numFmtId="3" fontId="9" fillId="0" borderId="26" xfId="22" applyNumberFormat="1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/>
      <protection locked="0"/>
    </xf>
    <xf numFmtId="3" fontId="0" fillId="0" borderId="28" xfId="22" applyNumberFormat="1" applyFont="1" applyBorder="1" applyAlignment="1" applyProtection="1">
      <alignment horizontal="center" vertical="center"/>
      <protection/>
    </xf>
    <xf numFmtId="3" fontId="9" fillId="0" borderId="28" xfId="22" applyNumberFormat="1" applyFont="1" applyBorder="1" applyAlignment="1" applyProtection="1">
      <alignment horizontal="center" vertical="center"/>
      <protection/>
    </xf>
    <xf numFmtId="3" fontId="0" fillId="0" borderId="20" xfId="22" applyNumberFormat="1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30" xfId="22" applyNumberFormat="1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3" fontId="16" fillId="0" borderId="20" xfId="0" applyNumberFormat="1" applyFont="1" applyBorder="1" applyAlignment="1" applyProtection="1">
      <alignment horizontal="right" vertical="center"/>
      <protection locked="0"/>
    </xf>
    <xf numFmtId="3" fontId="16" fillId="0" borderId="20" xfId="22" applyNumberFormat="1" applyFont="1" applyBorder="1" applyAlignment="1" applyProtection="1">
      <alignment horizontal="right" vertical="center"/>
      <protection/>
    </xf>
    <xf numFmtId="3" fontId="16" fillId="0" borderId="30" xfId="22" applyNumberFormat="1" applyFont="1" applyBorder="1" applyAlignment="1" applyProtection="1">
      <alignment horizontal="right" vertical="center"/>
      <protection/>
    </xf>
    <xf numFmtId="178" fontId="16" fillId="0" borderId="30" xfId="22" applyNumberFormat="1" applyFont="1" applyBorder="1" applyAlignment="1" applyProtection="1">
      <alignment horizontal="right" vertical="center"/>
      <protection/>
    </xf>
    <xf numFmtId="3" fontId="8" fillId="0" borderId="20" xfId="22" applyNumberFormat="1" applyFont="1" applyBorder="1" applyAlignment="1" applyProtection="1">
      <alignment horizontal="left" vertical="center"/>
      <protection/>
    </xf>
    <xf numFmtId="178" fontId="16" fillId="0" borderId="20" xfId="22" applyNumberFormat="1" applyFont="1" applyBorder="1" applyAlignment="1" applyProtection="1">
      <alignment horizontal="right" vertical="center"/>
      <protection/>
    </xf>
    <xf numFmtId="3" fontId="17" fillId="0" borderId="20" xfId="0" applyNumberFormat="1" applyFont="1" applyBorder="1" applyAlignment="1" applyProtection="1">
      <alignment vertical="center"/>
      <protection locked="0"/>
    </xf>
    <xf numFmtId="3" fontId="17" fillId="0" borderId="20" xfId="22" applyNumberFormat="1" applyFont="1" applyBorder="1" applyAlignment="1" applyProtection="1">
      <alignment horizontal="right" vertical="center"/>
      <protection/>
    </xf>
    <xf numFmtId="178" fontId="17" fillId="0" borderId="20" xfId="22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>
      <alignment vertical="center"/>
    </xf>
    <xf numFmtId="3" fontId="0" fillId="0" borderId="20" xfId="0" applyNumberFormat="1" applyFont="1" applyBorder="1" applyAlignment="1" applyProtection="1">
      <alignment horizontal="left" vertical="center" indent="1"/>
      <protection locked="0"/>
    </xf>
    <xf numFmtId="3" fontId="0" fillId="0" borderId="20" xfId="0" applyNumberFormat="1" applyBorder="1" applyAlignment="1" applyProtection="1">
      <alignment vertical="center"/>
      <protection locked="0"/>
    </xf>
    <xf numFmtId="3" fontId="0" fillId="0" borderId="20" xfId="0" applyNumberFormat="1" applyBorder="1" applyAlignment="1" applyProtection="1">
      <alignment horizontal="left" vertical="center" indent="1"/>
      <protection locked="0"/>
    </xf>
    <xf numFmtId="3" fontId="0" fillId="0" borderId="20" xfId="0" applyNumberFormat="1" applyFont="1" applyBorder="1" applyAlignment="1" applyProtection="1">
      <alignment vertical="center"/>
      <protection locked="0"/>
    </xf>
    <xf numFmtId="3" fontId="8" fillId="0" borderId="20" xfId="0" applyNumberFormat="1" applyFont="1" applyBorder="1" applyAlignment="1" applyProtection="1">
      <alignment vertical="center"/>
      <protection locked="0"/>
    </xf>
    <xf numFmtId="178" fontId="37" fillId="0" borderId="30" xfId="22" applyNumberFormat="1" applyFont="1" applyBorder="1" applyAlignment="1" applyProtection="1">
      <alignment horizontal="right" vertical="center"/>
      <protection/>
    </xf>
    <xf numFmtId="3" fontId="0" fillId="0" borderId="20" xfId="0" applyNumberFormat="1" applyFont="1" applyBorder="1" applyAlignment="1" applyProtection="1">
      <alignment horizontal="left" vertical="center" indent="2"/>
      <protection locked="0"/>
    </xf>
    <xf numFmtId="3" fontId="0" fillId="0" borderId="20" xfId="0" applyNumberFormat="1" applyBorder="1" applyAlignment="1" applyProtection="1">
      <alignment horizontal="left" vertical="center" indent="2"/>
      <protection locked="0"/>
    </xf>
    <xf numFmtId="3" fontId="9" fillId="0" borderId="20" xfId="0" applyNumberFormat="1" applyFont="1" applyBorder="1" applyAlignment="1" applyProtection="1">
      <alignment horizontal="left" vertical="center" indent="2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8" sqref="A18"/>
    </sheetView>
  </sheetViews>
  <sheetFormatPr defaultColWidth="9.00390625" defaultRowHeight="14.25"/>
  <cols>
    <col min="1" max="1" width="27.875" style="0" customWidth="1"/>
    <col min="2" max="8" width="7.625" style="0" customWidth="1"/>
  </cols>
  <sheetData>
    <row r="1" ht="14.25">
      <c r="A1" t="s">
        <v>0</v>
      </c>
    </row>
    <row r="2" spans="1:8" ht="25.5">
      <c r="A2" s="94" t="s">
        <v>1</v>
      </c>
      <c r="B2" s="94"/>
      <c r="C2" s="94"/>
      <c r="D2" s="94"/>
      <c r="E2" s="94"/>
      <c r="F2" s="94"/>
      <c r="G2" s="94"/>
      <c r="H2" s="94"/>
    </row>
    <row r="3" spans="1:8" ht="18.75">
      <c r="A3" s="95"/>
      <c r="B3" s="96"/>
      <c r="C3" s="97"/>
      <c r="D3" s="98"/>
      <c r="G3" s="99" t="s">
        <v>2</v>
      </c>
      <c r="H3" s="99"/>
    </row>
    <row r="4" spans="1:8" ht="14.25">
      <c r="A4" s="100" t="s">
        <v>3</v>
      </c>
      <c r="B4" s="101" t="s">
        <v>4</v>
      </c>
      <c r="C4" s="102" t="s">
        <v>5</v>
      </c>
      <c r="D4" s="102"/>
      <c r="E4" s="102"/>
      <c r="F4" s="102"/>
      <c r="G4" s="102"/>
      <c r="H4" s="102"/>
    </row>
    <row r="5" spans="1:8" ht="14.25">
      <c r="A5" s="103"/>
      <c r="B5" s="104"/>
      <c r="C5" s="105" t="s">
        <v>6</v>
      </c>
      <c r="D5" s="106" t="s">
        <v>7</v>
      </c>
      <c r="E5" s="102" t="s">
        <v>8</v>
      </c>
      <c r="F5" s="102"/>
      <c r="G5" s="107" t="s">
        <v>9</v>
      </c>
      <c r="H5" s="108"/>
    </row>
    <row r="6" spans="1:8" ht="14.25">
      <c r="A6" s="109"/>
      <c r="B6" s="104"/>
      <c r="C6" s="105"/>
      <c r="D6" s="106"/>
      <c r="E6" s="102" t="s">
        <v>10</v>
      </c>
      <c r="F6" s="102" t="s">
        <v>11</v>
      </c>
      <c r="G6" s="102" t="s">
        <v>10</v>
      </c>
      <c r="H6" s="102" t="s">
        <v>11</v>
      </c>
    </row>
    <row r="7" spans="1:8" ht="15.75">
      <c r="A7" s="110" t="s">
        <v>12</v>
      </c>
      <c r="B7" s="111">
        <v>19076</v>
      </c>
      <c r="C7" s="112">
        <v>19649</v>
      </c>
      <c r="D7" s="111">
        <f>D8+D25</f>
        <v>20314</v>
      </c>
      <c r="E7" s="113">
        <f aca="true" t="shared" si="0" ref="E7:E32">D7-B7</f>
        <v>1238</v>
      </c>
      <c r="F7" s="114">
        <f aca="true" t="shared" si="1" ref="F7:F32">IF(B7=0,0,E7/B7)</f>
        <v>0.06489830153071922</v>
      </c>
      <c r="G7" s="113">
        <f>D7-C7</f>
        <v>665</v>
      </c>
      <c r="H7" s="114">
        <f>IF(D7=0,0,G7/C7)</f>
        <v>0.033843961524759526</v>
      </c>
    </row>
    <row r="8" spans="1:8" ht="15.75">
      <c r="A8" s="115" t="s">
        <v>13</v>
      </c>
      <c r="B8" s="112">
        <f>SUM(B9:B24)</f>
        <v>18786</v>
      </c>
      <c r="C8" s="112">
        <v>19350</v>
      </c>
      <c r="D8" s="112">
        <f>SUM(D9:D24)</f>
        <v>19569</v>
      </c>
      <c r="E8" s="112">
        <f t="shared" si="0"/>
        <v>783</v>
      </c>
      <c r="F8" s="116">
        <f t="shared" si="1"/>
        <v>0.041679974449057806</v>
      </c>
      <c r="G8" s="113">
        <f>D8-C8</f>
        <v>219</v>
      </c>
      <c r="H8" s="114">
        <f>IF(D8=0,0,G8/C8)</f>
        <v>0.01131782945736434</v>
      </c>
    </row>
    <row r="9" spans="1:8" ht="15.75">
      <c r="A9" s="117" t="s">
        <v>14</v>
      </c>
      <c r="B9" s="118">
        <v>9464</v>
      </c>
      <c r="C9" s="118"/>
      <c r="D9" s="118">
        <v>8021</v>
      </c>
      <c r="E9" s="118">
        <f t="shared" si="0"/>
        <v>-1443</v>
      </c>
      <c r="F9" s="119">
        <f t="shared" si="1"/>
        <v>-0.15247252747252749</v>
      </c>
      <c r="G9" s="120"/>
      <c r="H9" s="120"/>
    </row>
    <row r="10" spans="1:8" ht="15.75">
      <c r="A10" s="121" t="s">
        <v>15</v>
      </c>
      <c r="B10" s="118"/>
      <c r="C10" s="118"/>
      <c r="D10" s="118"/>
      <c r="E10" s="118">
        <f t="shared" si="0"/>
        <v>0</v>
      </c>
      <c r="F10" s="119">
        <f t="shared" si="1"/>
        <v>0</v>
      </c>
      <c r="G10" s="120"/>
      <c r="H10" s="120"/>
    </row>
    <row r="11" spans="1:8" ht="15.75">
      <c r="A11" s="122" t="s">
        <v>16</v>
      </c>
      <c r="B11" s="118">
        <v>1216</v>
      </c>
      <c r="C11" s="118"/>
      <c r="D11" s="118">
        <v>1468</v>
      </c>
      <c r="E11" s="118">
        <f t="shared" si="0"/>
        <v>252</v>
      </c>
      <c r="F11" s="119">
        <f t="shared" si="1"/>
        <v>0.20723684210526316</v>
      </c>
      <c r="G11" s="120"/>
      <c r="H11" s="120"/>
    </row>
    <row r="12" spans="1:8" ht="15.75">
      <c r="A12" s="122" t="s">
        <v>17</v>
      </c>
      <c r="B12" s="118">
        <v>126</v>
      </c>
      <c r="C12" s="118"/>
      <c r="D12" s="118">
        <v>316</v>
      </c>
      <c r="E12" s="118">
        <f t="shared" si="0"/>
        <v>190</v>
      </c>
      <c r="F12" s="119">
        <f t="shared" si="1"/>
        <v>1.507936507936508</v>
      </c>
      <c r="G12" s="120"/>
      <c r="H12" s="120"/>
    </row>
    <row r="13" spans="1:8" ht="15.75">
      <c r="A13" s="121" t="s">
        <v>18</v>
      </c>
      <c r="B13" s="118">
        <v>633</v>
      </c>
      <c r="C13" s="118"/>
      <c r="D13" s="118">
        <v>575</v>
      </c>
      <c r="E13" s="118">
        <f t="shared" si="0"/>
        <v>-58</v>
      </c>
      <c r="F13" s="119">
        <f t="shared" si="1"/>
        <v>-0.09162717219589257</v>
      </c>
      <c r="G13" s="120"/>
      <c r="H13" s="120"/>
    </row>
    <row r="14" spans="1:8" ht="15.75">
      <c r="A14" s="121" t="s">
        <v>19</v>
      </c>
      <c r="B14" s="118">
        <v>1092</v>
      </c>
      <c r="C14" s="118"/>
      <c r="D14" s="118">
        <v>1223</v>
      </c>
      <c r="E14" s="118">
        <f t="shared" si="0"/>
        <v>131</v>
      </c>
      <c r="F14" s="119">
        <f t="shared" si="1"/>
        <v>0.11996336996336997</v>
      </c>
      <c r="G14" s="120"/>
      <c r="H14" s="120"/>
    </row>
    <row r="15" spans="1:8" ht="15.75">
      <c r="A15" s="121" t="s">
        <v>20</v>
      </c>
      <c r="B15" s="118">
        <v>886</v>
      </c>
      <c r="C15" s="118"/>
      <c r="D15" s="118">
        <v>588</v>
      </c>
      <c r="E15" s="118">
        <f t="shared" si="0"/>
        <v>-298</v>
      </c>
      <c r="F15" s="119">
        <f t="shared" si="1"/>
        <v>-0.3363431151241535</v>
      </c>
      <c r="G15" s="120"/>
      <c r="H15" s="120"/>
    </row>
    <row r="16" spans="1:8" ht="15.75">
      <c r="A16" s="121" t="s">
        <v>21</v>
      </c>
      <c r="B16" s="118">
        <v>414</v>
      </c>
      <c r="C16" s="118"/>
      <c r="D16" s="118">
        <v>1161</v>
      </c>
      <c r="E16" s="118">
        <f t="shared" si="0"/>
        <v>747</v>
      </c>
      <c r="F16" s="119">
        <f t="shared" si="1"/>
        <v>1.8043478260869565</v>
      </c>
      <c r="G16" s="120"/>
      <c r="H16" s="120"/>
    </row>
    <row r="17" spans="1:8" ht="15.75">
      <c r="A17" s="121" t="s">
        <v>22</v>
      </c>
      <c r="B17" s="118">
        <v>759</v>
      </c>
      <c r="C17" s="118"/>
      <c r="D17" s="118">
        <v>603</v>
      </c>
      <c r="E17" s="118">
        <f t="shared" si="0"/>
        <v>-156</v>
      </c>
      <c r="F17" s="119">
        <f t="shared" si="1"/>
        <v>-0.20553359683794467</v>
      </c>
      <c r="G17" s="120"/>
      <c r="H17" s="120"/>
    </row>
    <row r="18" spans="1:8" ht="15.75">
      <c r="A18" s="121" t="s">
        <v>23</v>
      </c>
      <c r="B18" s="118">
        <v>1768</v>
      </c>
      <c r="C18" s="118"/>
      <c r="D18" s="118">
        <v>1464</v>
      </c>
      <c r="E18" s="118">
        <f t="shared" si="0"/>
        <v>-304</v>
      </c>
      <c r="F18" s="119">
        <f t="shared" si="1"/>
        <v>-0.17194570135746606</v>
      </c>
      <c r="G18" s="120"/>
      <c r="H18" s="120"/>
    </row>
    <row r="19" spans="1:8" ht="15.75">
      <c r="A19" s="121" t="s">
        <v>24</v>
      </c>
      <c r="B19" s="118">
        <v>236</v>
      </c>
      <c r="C19" s="118"/>
      <c r="D19" s="118">
        <v>674</v>
      </c>
      <c r="E19" s="118">
        <f t="shared" si="0"/>
        <v>438</v>
      </c>
      <c r="F19" s="119">
        <f t="shared" si="1"/>
        <v>1.8559322033898304</v>
      </c>
      <c r="G19" s="120"/>
      <c r="H19" s="120"/>
    </row>
    <row r="20" spans="1:8" ht="15.75">
      <c r="A20" s="122" t="s">
        <v>25</v>
      </c>
      <c r="B20" s="118">
        <v>228</v>
      </c>
      <c r="C20" s="118"/>
      <c r="D20" s="118">
        <v>431</v>
      </c>
      <c r="E20" s="118">
        <f t="shared" si="0"/>
        <v>203</v>
      </c>
      <c r="F20" s="119">
        <f t="shared" si="1"/>
        <v>0.8903508771929824</v>
      </c>
      <c r="G20" s="120"/>
      <c r="H20" s="120"/>
    </row>
    <row r="21" spans="1:8" ht="15.75">
      <c r="A21" s="123" t="s">
        <v>26</v>
      </c>
      <c r="B21" s="118">
        <v>812</v>
      </c>
      <c r="C21" s="118"/>
      <c r="D21" s="118">
        <v>1968</v>
      </c>
      <c r="E21" s="118">
        <f t="shared" si="0"/>
        <v>1156</v>
      </c>
      <c r="F21" s="119">
        <f t="shared" si="1"/>
        <v>1.4236453201970443</v>
      </c>
      <c r="G21" s="120"/>
      <c r="H21" s="120"/>
    </row>
    <row r="22" spans="1:8" ht="15.75">
      <c r="A22" s="121" t="s">
        <v>27</v>
      </c>
      <c r="B22" s="118">
        <v>484</v>
      </c>
      <c r="C22" s="118"/>
      <c r="D22" s="118">
        <v>519</v>
      </c>
      <c r="E22" s="118">
        <f t="shared" si="0"/>
        <v>35</v>
      </c>
      <c r="F22" s="119">
        <f t="shared" si="1"/>
        <v>0.07231404958677685</v>
      </c>
      <c r="G22" s="120"/>
      <c r="H22" s="120"/>
    </row>
    <row r="23" spans="1:8" ht="15.75">
      <c r="A23" s="124" t="s">
        <v>28</v>
      </c>
      <c r="B23" s="118">
        <v>644</v>
      </c>
      <c r="C23" s="118"/>
      <c r="D23" s="118">
        <v>434</v>
      </c>
      <c r="E23" s="118">
        <f t="shared" si="0"/>
        <v>-210</v>
      </c>
      <c r="F23" s="119">
        <f t="shared" si="1"/>
        <v>-0.32608695652173914</v>
      </c>
      <c r="G23" s="120"/>
      <c r="H23" s="120"/>
    </row>
    <row r="24" spans="1:8" ht="15.75">
      <c r="A24" s="123" t="s">
        <v>29</v>
      </c>
      <c r="B24" s="118">
        <v>24</v>
      </c>
      <c r="C24" s="112"/>
      <c r="D24" s="118">
        <v>124</v>
      </c>
      <c r="E24" s="118">
        <f t="shared" si="0"/>
        <v>100</v>
      </c>
      <c r="F24" s="119">
        <f t="shared" si="1"/>
        <v>4.166666666666667</v>
      </c>
      <c r="G24" s="120"/>
      <c r="H24" s="120"/>
    </row>
    <row r="25" spans="1:8" ht="15.75">
      <c r="A25" s="125" t="s">
        <v>30</v>
      </c>
      <c r="B25" s="112">
        <v>290</v>
      </c>
      <c r="C25" s="112">
        <v>299</v>
      </c>
      <c r="D25" s="112">
        <v>745</v>
      </c>
      <c r="E25" s="112">
        <f t="shared" si="0"/>
        <v>455</v>
      </c>
      <c r="F25" s="116">
        <f t="shared" si="1"/>
        <v>1.5689655172413792</v>
      </c>
      <c r="G25" s="113">
        <f>D25-C25</f>
        <v>446</v>
      </c>
      <c r="H25" s="126">
        <f>IF(D25=0,0,G25/C25)</f>
        <v>1.491638795986622</v>
      </c>
    </row>
    <row r="26" spans="1:8" ht="15.75">
      <c r="A26" s="123" t="s">
        <v>31</v>
      </c>
      <c r="B26" s="112">
        <v>290</v>
      </c>
      <c r="C26" s="112">
        <v>299</v>
      </c>
      <c r="D26" s="112">
        <v>745</v>
      </c>
      <c r="E26" s="112">
        <f t="shared" si="0"/>
        <v>455</v>
      </c>
      <c r="F26" s="116">
        <f t="shared" si="1"/>
        <v>1.5689655172413792</v>
      </c>
      <c r="G26" s="113">
        <f>D26-C26</f>
        <v>446</v>
      </c>
      <c r="H26" s="126">
        <f>IF(D26=0,0,G26/C26)</f>
        <v>1.491638795986622</v>
      </c>
    </row>
    <row r="27" spans="1:8" ht="15.75">
      <c r="A27" s="122" t="s">
        <v>32</v>
      </c>
      <c r="B27" s="118">
        <v>0</v>
      </c>
      <c r="C27" s="118"/>
      <c r="D27" s="118">
        <v>0</v>
      </c>
      <c r="E27" s="118">
        <f t="shared" si="0"/>
        <v>0</v>
      </c>
      <c r="F27" s="119">
        <f t="shared" si="1"/>
        <v>0</v>
      </c>
      <c r="G27" s="120"/>
      <c r="H27" s="120"/>
    </row>
    <row r="28" spans="1:8" ht="15.75">
      <c r="A28" s="127" t="s">
        <v>33</v>
      </c>
      <c r="B28" s="118"/>
      <c r="C28" s="118"/>
      <c r="D28" s="118"/>
      <c r="E28" s="118">
        <f t="shared" si="0"/>
        <v>0</v>
      </c>
      <c r="F28" s="119">
        <f t="shared" si="1"/>
        <v>0</v>
      </c>
      <c r="G28" s="120"/>
      <c r="H28" s="120"/>
    </row>
    <row r="29" spans="1:8" ht="15.75">
      <c r="A29" s="128" t="s">
        <v>34</v>
      </c>
      <c r="B29" s="118">
        <v>49</v>
      </c>
      <c r="C29" s="118"/>
      <c r="D29" s="118">
        <v>32</v>
      </c>
      <c r="E29" s="118">
        <f t="shared" si="0"/>
        <v>-17</v>
      </c>
      <c r="F29" s="119">
        <f t="shared" si="1"/>
        <v>-0.3469387755102041</v>
      </c>
      <c r="G29" s="120"/>
      <c r="H29" s="120"/>
    </row>
    <row r="30" spans="1:8" ht="15.75">
      <c r="A30" s="127" t="s">
        <v>35</v>
      </c>
      <c r="B30" s="118"/>
      <c r="C30" s="118"/>
      <c r="D30" s="118"/>
      <c r="E30" s="118">
        <f t="shared" si="0"/>
        <v>0</v>
      </c>
      <c r="F30" s="119">
        <f t="shared" si="1"/>
        <v>0</v>
      </c>
      <c r="G30" s="120"/>
      <c r="H30" s="120"/>
    </row>
    <row r="31" spans="1:8" ht="15.75">
      <c r="A31" s="129" t="s">
        <v>36</v>
      </c>
      <c r="B31" s="118">
        <v>142</v>
      </c>
      <c r="C31" s="118"/>
      <c r="D31" s="118">
        <v>683</v>
      </c>
      <c r="E31" s="118">
        <f t="shared" si="0"/>
        <v>541</v>
      </c>
      <c r="F31" s="119">
        <f t="shared" si="1"/>
        <v>3.8098591549295775</v>
      </c>
      <c r="G31" s="120"/>
      <c r="H31" s="120"/>
    </row>
    <row r="32" spans="1:8" ht="15.75">
      <c r="A32" s="127" t="s">
        <v>37</v>
      </c>
      <c r="B32" s="118">
        <v>99</v>
      </c>
      <c r="C32" s="118"/>
      <c r="D32" s="118">
        <v>30</v>
      </c>
      <c r="E32" s="118">
        <f t="shared" si="0"/>
        <v>-69</v>
      </c>
      <c r="F32" s="119">
        <f t="shared" si="1"/>
        <v>-0.696969696969697</v>
      </c>
      <c r="G32" s="120"/>
      <c r="H32" s="120"/>
    </row>
    <row r="33" spans="1:8" ht="14.25">
      <c r="A33" s="120"/>
      <c r="B33" s="120"/>
      <c r="C33" s="120"/>
      <c r="D33" s="120"/>
      <c r="E33" s="120"/>
      <c r="F33" s="120"/>
      <c r="G33" s="120"/>
      <c r="H33" s="120"/>
    </row>
    <row r="34" spans="1:8" ht="14.25">
      <c r="A34" s="120"/>
      <c r="B34" s="120"/>
      <c r="C34" s="120"/>
      <c r="D34" s="120"/>
      <c r="E34" s="120"/>
      <c r="F34" s="120"/>
      <c r="G34" s="120"/>
      <c r="H34" s="120"/>
    </row>
    <row r="35" spans="1:8" ht="14.25">
      <c r="A35" s="120"/>
      <c r="B35" s="120"/>
      <c r="C35" s="120"/>
      <c r="D35" s="120"/>
      <c r="E35" s="120"/>
      <c r="F35" s="120"/>
      <c r="G35" s="120"/>
      <c r="H35" s="120"/>
    </row>
    <row r="36" spans="1:8" ht="14.25">
      <c r="A36" s="120"/>
      <c r="B36" s="120"/>
      <c r="C36" s="120"/>
      <c r="D36" s="120"/>
      <c r="E36" s="120"/>
      <c r="F36" s="120"/>
      <c r="G36" s="120"/>
      <c r="H36" s="120"/>
    </row>
    <row r="37" spans="1:8" ht="14.25">
      <c r="A37" s="120"/>
      <c r="B37" s="120"/>
      <c r="C37" s="120"/>
      <c r="D37" s="120"/>
      <c r="E37" s="120"/>
      <c r="F37" s="120"/>
      <c r="G37" s="120"/>
      <c r="H37" s="120"/>
    </row>
    <row r="38" spans="1:8" ht="14.25">
      <c r="A38" s="120"/>
      <c r="B38" s="120"/>
      <c r="C38" s="120"/>
      <c r="D38" s="120"/>
      <c r="E38" s="120"/>
      <c r="F38" s="120"/>
      <c r="G38" s="120"/>
      <c r="H38" s="120"/>
    </row>
    <row r="39" spans="1:8" ht="14.25">
      <c r="A39" s="120"/>
      <c r="B39" s="120"/>
      <c r="C39" s="120"/>
      <c r="D39" s="120"/>
      <c r="E39" s="120"/>
      <c r="F39" s="120"/>
      <c r="G39" s="120"/>
      <c r="H39" s="120"/>
    </row>
    <row r="40" spans="1:8" ht="14.25">
      <c r="A40" s="120"/>
      <c r="B40" s="120"/>
      <c r="C40" s="120"/>
      <c r="D40" s="120"/>
      <c r="E40" s="120"/>
      <c r="F40" s="120"/>
      <c r="G40" s="120"/>
      <c r="H40" s="120"/>
    </row>
    <row r="41" spans="1:8" ht="14.25">
      <c r="A41" s="120"/>
      <c r="B41" s="120"/>
      <c r="C41" s="120"/>
      <c r="D41" s="120"/>
      <c r="E41" s="120"/>
      <c r="F41" s="120"/>
      <c r="G41" s="120"/>
      <c r="H41" s="120"/>
    </row>
  </sheetData>
  <sheetProtection/>
  <mergeCells count="9">
    <mergeCell ref="A2:H2"/>
    <mergeCell ref="G3:H3"/>
    <mergeCell ref="C4:H4"/>
    <mergeCell ref="E5:F5"/>
    <mergeCell ref="G5:H5"/>
    <mergeCell ref="A4:A6"/>
    <mergeCell ref="B4:B6"/>
    <mergeCell ref="C5:C6"/>
    <mergeCell ref="D5:D6"/>
  </mergeCells>
  <printOptions/>
  <pageMargins left="0.94" right="0.35" top="0.98" bottom="0.98" header="0.51" footer="0.51"/>
  <pageSetup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L65" sqref="L65"/>
    </sheetView>
  </sheetViews>
  <sheetFormatPr defaultColWidth="9.00390625" defaultRowHeight="14.25"/>
  <cols>
    <col min="1" max="1" width="20.25390625" style="0" customWidth="1"/>
    <col min="2" max="8" width="8.625" style="0" customWidth="1"/>
  </cols>
  <sheetData>
    <row r="1" ht="25.5" customHeight="1">
      <c r="A1" t="s">
        <v>38</v>
      </c>
    </row>
    <row r="2" spans="1:8" ht="31.5" customHeight="1">
      <c r="A2" s="72" t="s">
        <v>39</v>
      </c>
      <c r="B2" s="72"/>
      <c r="C2" s="72"/>
      <c r="D2" s="72"/>
      <c r="E2" s="72"/>
      <c r="F2" s="72"/>
      <c r="G2" s="72"/>
      <c r="H2" s="72"/>
    </row>
    <row r="3" spans="7:9" ht="21" customHeight="1">
      <c r="G3" s="73" t="s">
        <v>2</v>
      </c>
      <c r="H3" s="73"/>
      <c r="I3" s="73"/>
    </row>
    <row r="4" spans="1:9" ht="21" customHeight="1">
      <c r="A4" s="74" t="s">
        <v>40</v>
      </c>
      <c r="B4" s="75" t="s">
        <v>4</v>
      </c>
      <c r="C4" s="52" t="s">
        <v>5</v>
      </c>
      <c r="D4" s="52"/>
      <c r="E4" s="52"/>
      <c r="F4" s="52"/>
      <c r="G4" s="52"/>
      <c r="H4" s="76"/>
      <c r="I4" s="89" t="s">
        <v>41</v>
      </c>
    </row>
    <row r="5" spans="1:9" ht="21" customHeight="1">
      <c r="A5" s="77"/>
      <c r="B5" s="78"/>
      <c r="C5" s="79" t="s">
        <v>6</v>
      </c>
      <c r="D5" s="79" t="s">
        <v>42</v>
      </c>
      <c r="E5" s="80" t="s">
        <v>43</v>
      </c>
      <c r="F5" s="81"/>
      <c r="G5" s="80" t="s">
        <v>9</v>
      </c>
      <c r="H5" s="82"/>
      <c r="I5" s="90"/>
    </row>
    <row r="6" spans="1:9" ht="21" customHeight="1">
      <c r="A6" s="83"/>
      <c r="B6" s="84"/>
      <c r="C6" s="85"/>
      <c r="D6" s="85"/>
      <c r="E6" s="54" t="s">
        <v>10</v>
      </c>
      <c r="F6" s="54" t="s">
        <v>11</v>
      </c>
      <c r="G6" s="54" t="s">
        <v>10</v>
      </c>
      <c r="H6" s="86" t="s">
        <v>11</v>
      </c>
      <c r="I6" s="90"/>
    </row>
    <row r="7" spans="1:9" ht="21" customHeight="1">
      <c r="A7" s="50" t="s">
        <v>44</v>
      </c>
      <c r="B7" s="55">
        <f>B8+B58+B63+B65</f>
        <v>5331.4</v>
      </c>
      <c r="C7" s="55">
        <f>SUM(C8+C58+C65)</f>
        <v>2813.4500000000003</v>
      </c>
      <c r="D7" s="55">
        <f>SUM(D8+D58+D63+D65)</f>
        <v>5187.849999999999</v>
      </c>
      <c r="E7" s="55">
        <f>SUM(E8+E58+E63+E65)</f>
        <v>-143.54999999999987</v>
      </c>
      <c r="F7" s="87">
        <f aca="true" t="shared" si="0" ref="F7:F36">IF(B7=0,0,E7/B7)</f>
        <v>-0.02692538545222641</v>
      </c>
      <c r="G7" s="55">
        <v>2374.4</v>
      </c>
      <c r="H7" s="87">
        <f aca="true" t="shared" si="1" ref="H7:H23">IF(D7=0,0,G7/D7)</f>
        <v>0.45768478271345553</v>
      </c>
      <c r="I7" s="91"/>
    </row>
    <row r="8" spans="1:9" s="70" customFormat="1" ht="32.25" customHeight="1">
      <c r="A8" s="58" t="s">
        <v>45</v>
      </c>
      <c r="B8" s="55">
        <f aca="true" t="shared" si="2" ref="B8:G8">SUM(B9+B17+B21+B24+B35+B40+B42+B45+B51+B53+B56)</f>
        <v>5148.37</v>
      </c>
      <c r="C8" s="55">
        <f t="shared" si="2"/>
        <v>2813.4500000000003</v>
      </c>
      <c r="D8" s="55">
        <f t="shared" si="2"/>
        <v>4687.05</v>
      </c>
      <c r="E8" s="55">
        <f>E9+E17+E21+E24+E35+E40+E42+E45+E51+E53+E56</f>
        <v>-461.3199999999998</v>
      </c>
      <c r="F8" s="87">
        <f t="shared" si="0"/>
        <v>-0.089605059465423</v>
      </c>
      <c r="G8" s="55">
        <f t="shared" si="2"/>
        <v>1873.5999999999997</v>
      </c>
      <c r="H8" s="87">
        <f t="shared" si="1"/>
        <v>0.3997397083453344</v>
      </c>
      <c r="I8" s="92" t="s">
        <v>46</v>
      </c>
    </row>
    <row r="9" spans="1:9" ht="19.5" customHeight="1">
      <c r="A9" s="60" t="s">
        <v>47</v>
      </c>
      <c r="B9" s="55">
        <v>1834.68</v>
      </c>
      <c r="C9" s="55">
        <f>C10+C12+C13+C14+C15+C16</f>
        <v>1532.6200000000001</v>
      </c>
      <c r="D9" s="55">
        <v>1748.27</v>
      </c>
      <c r="E9" s="56">
        <f aca="true" t="shared" si="3" ref="E9:E36">D9-B9</f>
        <v>-86.41000000000008</v>
      </c>
      <c r="F9" s="87">
        <f t="shared" si="0"/>
        <v>-0.047098131554276536</v>
      </c>
      <c r="G9" s="56">
        <f aca="true" t="shared" si="4" ref="G9:G36">D9-C9</f>
        <v>215.64999999999986</v>
      </c>
      <c r="H9" s="87">
        <f t="shared" si="1"/>
        <v>0.12335051222065234</v>
      </c>
      <c r="I9" s="93"/>
    </row>
    <row r="10" spans="1:9" ht="19.5" customHeight="1">
      <c r="A10" s="61" t="s">
        <v>48</v>
      </c>
      <c r="B10" s="62">
        <v>25.08</v>
      </c>
      <c r="C10" s="62">
        <v>22.81</v>
      </c>
      <c r="D10" s="62">
        <v>23.26</v>
      </c>
      <c r="E10" s="63">
        <f t="shared" si="3"/>
        <v>-1.8199999999999967</v>
      </c>
      <c r="F10" s="88">
        <f aca="true" t="shared" si="5" ref="F10:F16">IF(B10=0,0,E10/B10)</f>
        <v>-0.07256778309409875</v>
      </c>
      <c r="G10" s="63">
        <f t="shared" si="4"/>
        <v>0.45000000000000284</v>
      </c>
      <c r="H10" s="88">
        <f t="shared" si="1"/>
        <v>0.019346517626827292</v>
      </c>
      <c r="I10" s="93"/>
    </row>
    <row r="11" spans="1:9" ht="19.5" customHeight="1">
      <c r="A11" s="61" t="s">
        <v>49</v>
      </c>
      <c r="B11" s="62">
        <v>1.5</v>
      </c>
      <c r="C11" s="62">
        <v>0</v>
      </c>
      <c r="D11" s="62">
        <v>0</v>
      </c>
      <c r="E11" s="63">
        <f t="shared" si="3"/>
        <v>-1.5</v>
      </c>
      <c r="F11" s="88">
        <f t="shared" si="5"/>
        <v>-1</v>
      </c>
      <c r="G11" s="63">
        <f t="shared" si="4"/>
        <v>0</v>
      </c>
      <c r="H11" s="88">
        <f t="shared" si="1"/>
        <v>0</v>
      </c>
      <c r="I11" s="93"/>
    </row>
    <row r="12" spans="1:9" ht="24.75" customHeight="1">
      <c r="A12" s="65" t="s">
        <v>50</v>
      </c>
      <c r="B12" s="62">
        <v>1644.44</v>
      </c>
      <c r="C12" s="62">
        <v>1407.17</v>
      </c>
      <c r="D12" s="62">
        <v>1632.58</v>
      </c>
      <c r="E12" s="63">
        <f t="shared" si="3"/>
        <v>-11.860000000000127</v>
      </c>
      <c r="F12" s="88">
        <f t="shared" si="5"/>
        <v>-0.00721218165454509</v>
      </c>
      <c r="G12" s="63">
        <f t="shared" si="4"/>
        <v>225.40999999999985</v>
      </c>
      <c r="H12" s="88">
        <f t="shared" si="1"/>
        <v>0.13806980362371207</v>
      </c>
      <c r="I12" s="93"/>
    </row>
    <row r="13" spans="1:9" ht="19.5" customHeight="1">
      <c r="A13" s="65" t="s">
        <v>51</v>
      </c>
      <c r="B13" s="62">
        <v>71.13</v>
      </c>
      <c r="C13" s="62">
        <v>69.88</v>
      </c>
      <c r="D13" s="62">
        <v>57.66</v>
      </c>
      <c r="E13" s="63">
        <f t="shared" si="3"/>
        <v>-13.469999999999999</v>
      </c>
      <c r="F13" s="88">
        <f t="shared" si="5"/>
        <v>-0.18937157317587516</v>
      </c>
      <c r="G13" s="63">
        <f t="shared" si="4"/>
        <v>-12.219999999999999</v>
      </c>
      <c r="H13" s="88">
        <f t="shared" si="1"/>
        <v>-0.21193201526188</v>
      </c>
      <c r="I13" s="93"/>
    </row>
    <row r="14" spans="1:9" ht="19.5" customHeight="1">
      <c r="A14" s="65" t="s">
        <v>52</v>
      </c>
      <c r="B14" s="62">
        <v>2</v>
      </c>
      <c r="C14" s="62">
        <v>0</v>
      </c>
      <c r="D14" s="62">
        <v>0</v>
      </c>
      <c r="E14" s="63">
        <f t="shared" si="3"/>
        <v>-2</v>
      </c>
      <c r="F14" s="88">
        <f t="shared" si="5"/>
        <v>-1</v>
      </c>
      <c r="G14" s="63">
        <f t="shared" si="4"/>
        <v>0</v>
      </c>
      <c r="H14" s="88">
        <f t="shared" si="1"/>
        <v>0</v>
      </c>
      <c r="I14" s="93"/>
    </row>
    <row r="15" spans="1:9" ht="24.75" customHeight="1">
      <c r="A15" s="65" t="s">
        <v>53</v>
      </c>
      <c r="B15" s="62">
        <v>21.53</v>
      </c>
      <c r="C15" s="62">
        <v>32.76</v>
      </c>
      <c r="D15" s="62">
        <v>34.77</v>
      </c>
      <c r="E15" s="63">
        <f t="shared" si="3"/>
        <v>13.240000000000002</v>
      </c>
      <c r="F15" s="88">
        <f t="shared" si="5"/>
        <v>0.6149558755225267</v>
      </c>
      <c r="G15" s="63">
        <f t="shared" si="4"/>
        <v>2.010000000000005</v>
      </c>
      <c r="H15" s="88">
        <f t="shared" si="1"/>
        <v>0.057808455565142504</v>
      </c>
      <c r="I15" s="93"/>
    </row>
    <row r="16" spans="1:9" ht="19.5" customHeight="1">
      <c r="A16" s="65" t="s">
        <v>54</v>
      </c>
      <c r="B16" s="62">
        <v>69</v>
      </c>
      <c r="C16" s="62">
        <v>0</v>
      </c>
      <c r="D16" s="62">
        <v>0</v>
      </c>
      <c r="E16" s="63">
        <f t="shared" si="3"/>
        <v>-69</v>
      </c>
      <c r="F16" s="88">
        <f t="shared" si="5"/>
        <v>-1</v>
      </c>
      <c r="G16" s="63">
        <f t="shared" si="4"/>
        <v>0</v>
      </c>
      <c r="H16" s="88">
        <f t="shared" si="1"/>
        <v>0</v>
      </c>
      <c r="I16" s="93"/>
    </row>
    <row r="17" spans="1:9" ht="19.5" customHeight="1">
      <c r="A17" s="66" t="s">
        <v>55</v>
      </c>
      <c r="B17" s="55">
        <v>22.46</v>
      </c>
      <c r="C17" s="55">
        <v>0</v>
      </c>
      <c r="D17" s="55">
        <v>42.45</v>
      </c>
      <c r="E17" s="56">
        <f t="shared" si="3"/>
        <v>19.990000000000002</v>
      </c>
      <c r="F17" s="87">
        <f t="shared" si="0"/>
        <v>0.8900267141585041</v>
      </c>
      <c r="G17" s="56">
        <f t="shared" si="4"/>
        <v>42.45</v>
      </c>
      <c r="H17" s="87">
        <f t="shared" si="1"/>
        <v>1</v>
      </c>
      <c r="I17" s="93"/>
    </row>
    <row r="18" spans="1:9" ht="19.5" customHeight="1">
      <c r="A18" s="65" t="s">
        <v>56</v>
      </c>
      <c r="B18" s="62">
        <v>0</v>
      </c>
      <c r="C18" s="62">
        <v>0</v>
      </c>
      <c r="D18" s="62">
        <v>10</v>
      </c>
      <c r="E18" s="63">
        <f t="shared" si="3"/>
        <v>10</v>
      </c>
      <c r="F18" s="88">
        <f t="shared" si="0"/>
        <v>0</v>
      </c>
      <c r="G18" s="63">
        <f t="shared" si="4"/>
        <v>10</v>
      </c>
      <c r="H18" s="88">
        <f t="shared" si="1"/>
        <v>1</v>
      </c>
      <c r="I18" s="93"/>
    </row>
    <row r="19" spans="1:9" ht="19.5" customHeight="1">
      <c r="A19" s="65" t="s">
        <v>57</v>
      </c>
      <c r="B19" s="62">
        <v>0</v>
      </c>
      <c r="C19" s="62">
        <v>0</v>
      </c>
      <c r="D19" s="62">
        <v>13.6</v>
      </c>
      <c r="E19" s="63">
        <f t="shared" si="3"/>
        <v>13.6</v>
      </c>
      <c r="F19" s="88">
        <f t="shared" si="0"/>
        <v>0</v>
      </c>
      <c r="G19" s="63">
        <f t="shared" si="4"/>
        <v>13.6</v>
      </c>
      <c r="H19" s="88">
        <f t="shared" si="1"/>
        <v>1</v>
      </c>
      <c r="I19" s="93"/>
    </row>
    <row r="20" spans="1:9" ht="24.75" customHeight="1">
      <c r="A20" s="65" t="s">
        <v>58</v>
      </c>
      <c r="B20" s="62">
        <v>22.46</v>
      </c>
      <c r="C20" s="62">
        <v>0</v>
      </c>
      <c r="D20" s="62">
        <v>18.85</v>
      </c>
      <c r="E20" s="63">
        <f t="shared" si="3"/>
        <v>-3.6099999999999994</v>
      </c>
      <c r="F20" s="88">
        <f t="shared" si="0"/>
        <v>-0.1607301869991095</v>
      </c>
      <c r="G20" s="63">
        <f t="shared" si="4"/>
        <v>18.85</v>
      </c>
      <c r="H20" s="88">
        <f t="shared" si="1"/>
        <v>1</v>
      </c>
      <c r="I20" s="93"/>
    </row>
    <row r="21" spans="1:9" ht="19.5" customHeight="1">
      <c r="A21" s="66" t="s">
        <v>59</v>
      </c>
      <c r="B21" s="55">
        <v>66.08</v>
      </c>
      <c r="C21" s="55">
        <v>57.85</v>
      </c>
      <c r="D21" s="55">
        <v>59.02</v>
      </c>
      <c r="E21" s="56">
        <f t="shared" si="3"/>
        <v>-7.059999999999995</v>
      </c>
      <c r="F21" s="87">
        <f t="shared" si="0"/>
        <v>-0.10684019370460042</v>
      </c>
      <c r="G21" s="56">
        <f t="shared" si="4"/>
        <v>1.1700000000000017</v>
      </c>
      <c r="H21" s="87">
        <f t="shared" si="1"/>
        <v>0.019823788546255536</v>
      </c>
      <c r="I21" s="93"/>
    </row>
    <row r="22" spans="1:9" ht="19.5" customHeight="1">
      <c r="A22" s="65" t="s">
        <v>60</v>
      </c>
      <c r="B22" s="62">
        <v>66.08</v>
      </c>
      <c r="C22" s="62">
        <v>57.85</v>
      </c>
      <c r="D22" s="62">
        <v>55.02</v>
      </c>
      <c r="E22" s="63">
        <f t="shared" si="3"/>
        <v>-11.059999999999995</v>
      </c>
      <c r="F22" s="88">
        <f t="shared" si="0"/>
        <v>-0.16737288135593215</v>
      </c>
      <c r="G22" s="63">
        <f t="shared" si="4"/>
        <v>-2.8299999999999983</v>
      </c>
      <c r="H22" s="88">
        <f t="shared" si="1"/>
        <v>-0.05143584151217736</v>
      </c>
      <c r="I22" s="93"/>
    </row>
    <row r="23" spans="1:9" ht="19.5" customHeight="1">
      <c r="A23" s="65" t="s">
        <v>61</v>
      </c>
      <c r="B23" s="62"/>
      <c r="C23" s="62"/>
      <c r="D23" s="62">
        <v>4</v>
      </c>
      <c r="E23" s="63">
        <f t="shared" si="3"/>
        <v>4</v>
      </c>
      <c r="F23" s="88">
        <f t="shared" si="0"/>
        <v>0</v>
      </c>
      <c r="G23" s="63">
        <f t="shared" si="4"/>
        <v>4</v>
      </c>
      <c r="H23" s="88">
        <f t="shared" si="1"/>
        <v>1</v>
      </c>
      <c r="I23" s="93"/>
    </row>
    <row r="24" spans="1:9" ht="19.5" customHeight="1">
      <c r="A24" s="66" t="s">
        <v>62</v>
      </c>
      <c r="B24" s="55">
        <v>1286.32</v>
      </c>
      <c r="C24" s="55">
        <v>351.53</v>
      </c>
      <c r="D24" s="55">
        <v>1181.76</v>
      </c>
      <c r="E24" s="56">
        <f t="shared" si="3"/>
        <v>-104.55999999999995</v>
      </c>
      <c r="F24" s="87">
        <f t="shared" si="0"/>
        <v>-0.08128614963617137</v>
      </c>
      <c r="G24" s="56">
        <f t="shared" si="4"/>
        <v>830.23</v>
      </c>
      <c r="H24" s="87">
        <f aca="true" t="shared" si="6" ref="H24:H36">IF(D24=0,0,G24/D24)</f>
        <v>0.7025368941240184</v>
      </c>
      <c r="I24" s="93"/>
    </row>
    <row r="25" spans="1:9" ht="26.25" customHeight="1">
      <c r="A25" s="65" t="s">
        <v>63</v>
      </c>
      <c r="B25" s="62">
        <v>45.19</v>
      </c>
      <c r="C25" s="62">
        <v>42.42</v>
      </c>
      <c r="D25" s="62">
        <v>49.22</v>
      </c>
      <c r="E25" s="63">
        <f t="shared" si="3"/>
        <v>4.030000000000001</v>
      </c>
      <c r="F25" s="88">
        <f t="shared" si="0"/>
        <v>0.0891790219075017</v>
      </c>
      <c r="G25" s="63">
        <f t="shared" si="4"/>
        <v>6.799999999999997</v>
      </c>
      <c r="H25" s="88">
        <f t="shared" si="6"/>
        <v>0.13815522145469317</v>
      </c>
      <c r="I25" s="93"/>
    </row>
    <row r="26" spans="1:9" ht="19.5" customHeight="1">
      <c r="A26" s="65" t="s">
        <v>64</v>
      </c>
      <c r="B26" s="62">
        <v>84.69</v>
      </c>
      <c r="C26" s="62">
        <v>0</v>
      </c>
      <c r="D26" s="62">
        <v>28.66</v>
      </c>
      <c r="E26" s="63">
        <f t="shared" si="3"/>
        <v>-56.03</v>
      </c>
      <c r="F26" s="88">
        <f t="shared" si="0"/>
        <v>-0.6615893257763609</v>
      </c>
      <c r="G26" s="63">
        <f t="shared" si="4"/>
        <v>28.66</v>
      </c>
      <c r="H26" s="88">
        <f t="shared" si="6"/>
        <v>1</v>
      </c>
      <c r="I26" s="93"/>
    </row>
    <row r="27" spans="1:9" ht="27" customHeight="1">
      <c r="A27" s="65" t="s">
        <v>65</v>
      </c>
      <c r="B27" s="62">
        <v>264.23</v>
      </c>
      <c r="C27" s="62">
        <v>259.1</v>
      </c>
      <c r="D27" s="62">
        <v>285.32</v>
      </c>
      <c r="E27" s="63">
        <f t="shared" si="3"/>
        <v>21.089999999999975</v>
      </c>
      <c r="F27" s="88">
        <f t="shared" si="0"/>
        <v>0.07981682624985798</v>
      </c>
      <c r="G27" s="63">
        <f t="shared" si="4"/>
        <v>26.21999999999997</v>
      </c>
      <c r="H27" s="88">
        <f t="shared" si="6"/>
        <v>0.09189681760829935</v>
      </c>
      <c r="I27" s="93"/>
    </row>
    <row r="28" spans="1:9" ht="19.5" customHeight="1">
      <c r="A28" s="65" t="s">
        <v>66</v>
      </c>
      <c r="B28" s="62">
        <v>725.1</v>
      </c>
      <c r="C28" s="62">
        <v>50.01</v>
      </c>
      <c r="D28" s="62">
        <v>545.01</v>
      </c>
      <c r="E28" s="63">
        <f t="shared" si="3"/>
        <v>-180.09000000000003</v>
      </c>
      <c r="F28" s="88">
        <f t="shared" si="0"/>
        <v>-0.24836574265618538</v>
      </c>
      <c r="G28" s="63">
        <f t="shared" si="4"/>
        <v>495</v>
      </c>
      <c r="H28" s="88">
        <f t="shared" si="6"/>
        <v>0.9082402157758573</v>
      </c>
      <c r="I28" s="93"/>
    </row>
    <row r="29" spans="1:9" ht="19.5" customHeight="1">
      <c r="A29" s="65" t="s">
        <v>67</v>
      </c>
      <c r="B29" s="62">
        <v>3.52</v>
      </c>
      <c r="C29" s="62">
        <v>0</v>
      </c>
      <c r="D29" s="62">
        <v>0</v>
      </c>
      <c r="E29" s="63">
        <f t="shared" si="3"/>
        <v>-3.52</v>
      </c>
      <c r="F29" s="88">
        <f t="shared" si="0"/>
        <v>-1</v>
      </c>
      <c r="G29" s="63">
        <f t="shared" si="4"/>
        <v>0</v>
      </c>
      <c r="H29" s="88">
        <f t="shared" si="6"/>
        <v>0</v>
      </c>
      <c r="I29" s="93"/>
    </row>
    <row r="30" spans="1:9" ht="19.5" customHeight="1">
      <c r="A30" s="65" t="s">
        <v>68</v>
      </c>
      <c r="B30" s="62">
        <v>125.61</v>
      </c>
      <c r="C30" s="62">
        <v>0</v>
      </c>
      <c r="D30" s="62">
        <v>72.62</v>
      </c>
      <c r="E30" s="63">
        <f t="shared" si="3"/>
        <v>-52.989999999999995</v>
      </c>
      <c r="F30" s="88">
        <f t="shared" si="0"/>
        <v>-0.4218613167741421</v>
      </c>
      <c r="G30" s="63">
        <f t="shared" si="4"/>
        <v>72.62</v>
      </c>
      <c r="H30" s="88">
        <f t="shared" si="6"/>
        <v>1</v>
      </c>
      <c r="I30" s="93"/>
    </row>
    <row r="31" spans="1:9" ht="19.5" customHeight="1">
      <c r="A31" s="65" t="s">
        <v>69</v>
      </c>
      <c r="B31" s="62">
        <v>37.99</v>
      </c>
      <c r="C31" s="62">
        <v>0</v>
      </c>
      <c r="D31" s="62">
        <v>119.02</v>
      </c>
      <c r="E31" s="63">
        <f t="shared" si="3"/>
        <v>81.03</v>
      </c>
      <c r="F31" s="88">
        <f t="shared" si="0"/>
        <v>2.1329297183469333</v>
      </c>
      <c r="G31" s="63">
        <f t="shared" si="4"/>
        <v>119.02</v>
      </c>
      <c r="H31" s="88">
        <f t="shared" si="6"/>
        <v>1</v>
      </c>
      <c r="I31" s="93"/>
    </row>
    <row r="32" spans="1:9" ht="19.5" customHeight="1">
      <c r="A32" s="65" t="s">
        <v>70</v>
      </c>
      <c r="B32" s="62">
        <v>0</v>
      </c>
      <c r="C32" s="62">
        <v>0</v>
      </c>
      <c r="D32" s="62">
        <v>0</v>
      </c>
      <c r="E32" s="63">
        <f t="shared" si="3"/>
        <v>0</v>
      </c>
      <c r="F32" s="88">
        <f t="shared" si="0"/>
        <v>0</v>
      </c>
      <c r="G32" s="63">
        <f t="shared" si="4"/>
        <v>0</v>
      </c>
      <c r="H32" s="88">
        <f t="shared" si="6"/>
        <v>0</v>
      </c>
      <c r="I32" s="93"/>
    </row>
    <row r="33" spans="1:9" ht="29.25" customHeight="1">
      <c r="A33" s="65" t="s">
        <v>71</v>
      </c>
      <c r="B33" s="62">
        <v>0</v>
      </c>
      <c r="C33" s="62">
        <v>0</v>
      </c>
      <c r="D33" s="62">
        <v>2.8</v>
      </c>
      <c r="E33" s="63">
        <f t="shared" si="3"/>
        <v>2.8</v>
      </c>
      <c r="F33" s="88">
        <f t="shared" si="0"/>
        <v>0</v>
      </c>
      <c r="G33" s="63">
        <f t="shared" si="4"/>
        <v>2.8</v>
      </c>
      <c r="H33" s="88">
        <f t="shared" si="6"/>
        <v>1</v>
      </c>
      <c r="I33" s="93"/>
    </row>
    <row r="34" spans="1:9" ht="29.25" customHeight="1">
      <c r="A34" s="65" t="s">
        <v>72</v>
      </c>
      <c r="B34" s="62">
        <v>0</v>
      </c>
      <c r="C34" s="62">
        <v>0</v>
      </c>
      <c r="D34" s="62">
        <v>79.11</v>
      </c>
      <c r="E34" s="63">
        <f t="shared" si="3"/>
        <v>79.11</v>
      </c>
      <c r="F34" s="88">
        <f t="shared" si="0"/>
        <v>0</v>
      </c>
      <c r="G34" s="63">
        <f t="shared" si="4"/>
        <v>79.11</v>
      </c>
      <c r="H34" s="88">
        <f t="shared" si="6"/>
        <v>1</v>
      </c>
      <c r="I34" s="93"/>
    </row>
    <row r="35" spans="1:9" ht="19.5" customHeight="1">
      <c r="A35" s="66" t="s">
        <v>73</v>
      </c>
      <c r="B35" s="55">
        <v>145.28</v>
      </c>
      <c r="C35" s="55">
        <v>143.65</v>
      </c>
      <c r="D35" s="55">
        <v>206.75</v>
      </c>
      <c r="E35" s="56">
        <f t="shared" si="3"/>
        <v>61.47</v>
      </c>
      <c r="F35" s="87">
        <f t="shared" si="0"/>
        <v>0.42311398678414097</v>
      </c>
      <c r="G35" s="56">
        <f t="shared" si="4"/>
        <v>63.099999999999994</v>
      </c>
      <c r="H35" s="87">
        <f t="shared" si="6"/>
        <v>0.30519951632406284</v>
      </c>
      <c r="I35" s="93"/>
    </row>
    <row r="36" spans="1:9" ht="19.5" customHeight="1">
      <c r="A36" s="65" t="s">
        <v>74</v>
      </c>
      <c r="B36" s="55"/>
      <c r="C36" s="62">
        <v>0</v>
      </c>
      <c r="D36" s="62">
        <v>60</v>
      </c>
      <c r="E36" s="63">
        <f t="shared" si="3"/>
        <v>60</v>
      </c>
      <c r="F36" s="88">
        <f t="shared" si="0"/>
        <v>0</v>
      </c>
      <c r="G36" s="63">
        <f t="shared" si="4"/>
        <v>60</v>
      </c>
      <c r="H36" s="88">
        <f t="shared" si="6"/>
        <v>1</v>
      </c>
      <c r="I36" s="93"/>
    </row>
    <row r="37" spans="1:9" ht="19.5" customHeight="1">
      <c r="A37" s="65" t="s">
        <v>75</v>
      </c>
      <c r="B37" s="62">
        <v>9.79</v>
      </c>
      <c r="C37" s="62">
        <v>0</v>
      </c>
      <c r="D37" s="62">
        <v>9.79</v>
      </c>
      <c r="E37" s="63">
        <f aca="true" t="shared" si="7" ref="E37:E52">D37-B37</f>
        <v>0</v>
      </c>
      <c r="F37" s="88">
        <f aca="true" t="shared" si="8" ref="F37:F52">IF(B37=0,0,E37/B37)</f>
        <v>0</v>
      </c>
      <c r="G37" s="63">
        <f aca="true" t="shared" si="9" ref="G37:G52">D37-C37</f>
        <v>9.79</v>
      </c>
      <c r="H37" s="88">
        <f aca="true" t="shared" si="10" ref="H37:H52">IF(D37=0,0,G37/D37)</f>
        <v>1</v>
      </c>
      <c r="I37" s="93"/>
    </row>
    <row r="38" spans="1:9" ht="19.5" customHeight="1">
      <c r="A38" s="65" t="s">
        <v>76</v>
      </c>
      <c r="B38" s="62">
        <v>135.49</v>
      </c>
      <c r="C38" s="62">
        <v>143.65</v>
      </c>
      <c r="D38" s="62">
        <v>136.96</v>
      </c>
      <c r="E38" s="63">
        <f t="shared" si="7"/>
        <v>1.4699999999999989</v>
      </c>
      <c r="F38" s="88">
        <f t="shared" si="8"/>
        <v>0.010849509188870019</v>
      </c>
      <c r="G38" s="63">
        <f t="shared" si="9"/>
        <v>-6.689999999999998</v>
      </c>
      <c r="H38" s="88">
        <f t="shared" si="10"/>
        <v>-0.048846378504672876</v>
      </c>
      <c r="I38" s="93"/>
    </row>
    <row r="39" spans="1:9" ht="19.5" customHeight="1">
      <c r="A39" s="65" t="s">
        <v>77</v>
      </c>
      <c r="B39" s="62">
        <v>0</v>
      </c>
      <c r="C39" s="62">
        <v>0</v>
      </c>
      <c r="D39" s="62">
        <v>0</v>
      </c>
      <c r="E39" s="63">
        <f t="shared" si="7"/>
        <v>0</v>
      </c>
      <c r="F39" s="88">
        <f t="shared" si="8"/>
        <v>0</v>
      </c>
      <c r="G39" s="63">
        <f t="shared" si="9"/>
        <v>0</v>
      </c>
      <c r="H39" s="88">
        <f t="shared" si="10"/>
        <v>0</v>
      </c>
      <c r="I39" s="93"/>
    </row>
    <row r="40" spans="1:9" ht="19.5" customHeight="1">
      <c r="A40" s="66" t="s">
        <v>78</v>
      </c>
      <c r="B40" s="55">
        <v>45</v>
      </c>
      <c r="C40" s="55">
        <v>0</v>
      </c>
      <c r="D40" s="55">
        <v>44</v>
      </c>
      <c r="E40" s="56">
        <f t="shared" si="7"/>
        <v>-1</v>
      </c>
      <c r="F40" s="87">
        <f t="shared" si="8"/>
        <v>-0.022222222222222223</v>
      </c>
      <c r="G40" s="56">
        <f t="shared" si="9"/>
        <v>44</v>
      </c>
      <c r="H40" s="87">
        <f t="shared" si="10"/>
        <v>1</v>
      </c>
      <c r="I40" s="93"/>
    </row>
    <row r="41" spans="1:9" ht="19.5" customHeight="1">
      <c r="A41" s="65" t="s">
        <v>79</v>
      </c>
      <c r="B41" s="62">
        <v>45</v>
      </c>
      <c r="C41" s="62">
        <v>0</v>
      </c>
      <c r="D41" s="62">
        <v>44</v>
      </c>
      <c r="E41" s="63">
        <f t="shared" si="7"/>
        <v>-1</v>
      </c>
      <c r="F41" s="88">
        <f t="shared" si="8"/>
        <v>-0.022222222222222223</v>
      </c>
      <c r="G41" s="63">
        <f t="shared" si="9"/>
        <v>44</v>
      </c>
      <c r="H41" s="88">
        <f t="shared" si="10"/>
        <v>1</v>
      </c>
      <c r="I41" s="93"/>
    </row>
    <row r="42" spans="1:9" ht="19.5" customHeight="1">
      <c r="A42" s="66" t="s">
        <v>80</v>
      </c>
      <c r="B42" s="55">
        <v>8.52</v>
      </c>
      <c r="C42" s="55">
        <v>15.62</v>
      </c>
      <c r="D42" s="55">
        <v>7.22</v>
      </c>
      <c r="E42" s="56">
        <f t="shared" si="7"/>
        <v>-1.2999999999999998</v>
      </c>
      <c r="F42" s="87">
        <f t="shared" si="8"/>
        <v>-0.15258215962441313</v>
      </c>
      <c r="G42" s="56">
        <f t="shared" si="9"/>
        <v>-8.399999999999999</v>
      </c>
      <c r="H42" s="87">
        <f t="shared" si="10"/>
        <v>-1.1634349030470912</v>
      </c>
      <c r="I42" s="93"/>
    </row>
    <row r="43" spans="1:9" ht="19.5" customHeight="1">
      <c r="A43" s="65" t="s">
        <v>81</v>
      </c>
      <c r="B43" s="62">
        <v>8.52</v>
      </c>
      <c r="C43" s="62">
        <v>15.62</v>
      </c>
      <c r="D43" s="62">
        <v>7.22</v>
      </c>
      <c r="E43" s="63">
        <f t="shared" si="7"/>
        <v>-1.2999999999999998</v>
      </c>
      <c r="F43" s="88">
        <f t="shared" si="8"/>
        <v>-0.15258215962441313</v>
      </c>
      <c r="G43" s="63">
        <f t="shared" si="9"/>
        <v>-8.399999999999999</v>
      </c>
      <c r="H43" s="88">
        <f t="shared" si="10"/>
        <v>-1.1634349030470912</v>
      </c>
      <c r="I43" s="93"/>
    </row>
    <row r="44" spans="1:9" ht="30" customHeight="1">
      <c r="A44" s="65" t="s">
        <v>82</v>
      </c>
      <c r="B44" s="62">
        <v>0</v>
      </c>
      <c r="C44" s="62">
        <v>0</v>
      </c>
      <c r="D44" s="62">
        <v>0</v>
      </c>
      <c r="E44" s="63">
        <f t="shared" si="7"/>
        <v>0</v>
      </c>
      <c r="F44" s="88">
        <f t="shared" si="8"/>
        <v>0</v>
      </c>
      <c r="G44" s="63">
        <f t="shared" si="9"/>
        <v>0</v>
      </c>
      <c r="H44" s="88">
        <f t="shared" si="10"/>
        <v>0</v>
      </c>
      <c r="I44" s="93"/>
    </row>
    <row r="45" spans="1:9" ht="19.5" customHeight="1">
      <c r="A45" s="66" t="s">
        <v>83</v>
      </c>
      <c r="B45" s="55">
        <v>1252.12</v>
      </c>
      <c r="C45" s="55">
        <v>595.82</v>
      </c>
      <c r="D45" s="55">
        <v>1276.15</v>
      </c>
      <c r="E45" s="56">
        <f t="shared" si="7"/>
        <v>24.0300000000002</v>
      </c>
      <c r="F45" s="87">
        <f t="shared" si="8"/>
        <v>0.01919145129859774</v>
      </c>
      <c r="G45" s="56">
        <f t="shared" si="9"/>
        <v>680.33</v>
      </c>
      <c r="H45" s="87">
        <f t="shared" si="10"/>
        <v>0.5331113113662187</v>
      </c>
      <c r="I45" s="93"/>
    </row>
    <row r="46" spans="1:9" ht="19.5" customHeight="1">
      <c r="A46" s="65" t="s">
        <v>84</v>
      </c>
      <c r="B46" s="62">
        <v>662.59</v>
      </c>
      <c r="C46" s="62">
        <v>345.28</v>
      </c>
      <c r="D46" s="62">
        <v>733.89</v>
      </c>
      <c r="E46" s="63">
        <f t="shared" si="7"/>
        <v>71.29999999999995</v>
      </c>
      <c r="F46" s="88">
        <f t="shared" si="8"/>
        <v>0.10760802306101805</v>
      </c>
      <c r="G46" s="63">
        <f t="shared" si="9"/>
        <v>388.61</v>
      </c>
      <c r="H46" s="88">
        <f t="shared" si="10"/>
        <v>0.5295207728678685</v>
      </c>
      <c r="I46" s="93"/>
    </row>
    <row r="47" spans="1:9" ht="19.5" customHeight="1">
      <c r="A47" s="65" t="s">
        <v>85</v>
      </c>
      <c r="B47" s="62">
        <v>286.49</v>
      </c>
      <c r="C47" s="62">
        <v>69.91</v>
      </c>
      <c r="D47" s="62">
        <v>283.99</v>
      </c>
      <c r="E47" s="63">
        <f t="shared" si="7"/>
        <v>-2.5</v>
      </c>
      <c r="F47" s="88">
        <f t="shared" si="8"/>
        <v>-0.008726308073580229</v>
      </c>
      <c r="G47" s="63">
        <f t="shared" si="9"/>
        <v>214.08</v>
      </c>
      <c r="H47" s="88">
        <f t="shared" si="10"/>
        <v>0.753829360188739</v>
      </c>
      <c r="I47" s="93"/>
    </row>
    <row r="48" spans="1:9" ht="19.5" customHeight="1">
      <c r="A48" s="65" t="s">
        <v>86</v>
      </c>
      <c r="B48" s="62">
        <v>160.14</v>
      </c>
      <c r="C48" s="62">
        <v>132.64</v>
      </c>
      <c r="D48" s="62">
        <v>110.28</v>
      </c>
      <c r="E48" s="63">
        <f t="shared" si="7"/>
        <v>-49.859999999999985</v>
      </c>
      <c r="F48" s="88">
        <f t="shared" si="8"/>
        <v>-0.31135256650430865</v>
      </c>
      <c r="G48" s="63">
        <f t="shared" si="9"/>
        <v>-22.359999999999985</v>
      </c>
      <c r="H48" s="88">
        <f t="shared" si="10"/>
        <v>-0.20275661951396431</v>
      </c>
      <c r="I48" s="93"/>
    </row>
    <row r="49" spans="1:9" ht="19.5" customHeight="1">
      <c r="A49" s="65" t="s">
        <v>87</v>
      </c>
      <c r="B49" s="62">
        <v>90</v>
      </c>
      <c r="C49" s="62">
        <v>0</v>
      </c>
      <c r="D49" s="62">
        <v>100</v>
      </c>
      <c r="E49" s="63">
        <f t="shared" si="7"/>
        <v>10</v>
      </c>
      <c r="F49" s="88">
        <f t="shared" si="8"/>
        <v>0.1111111111111111</v>
      </c>
      <c r="G49" s="63">
        <f t="shared" si="9"/>
        <v>100</v>
      </c>
      <c r="H49" s="88">
        <f t="shared" si="10"/>
        <v>1</v>
      </c>
      <c r="I49" s="93"/>
    </row>
    <row r="50" spans="1:9" ht="19.5" customHeight="1">
      <c r="A50" s="65" t="s">
        <v>88</v>
      </c>
      <c r="B50" s="62">
        <v>52.9</v>
      </c>
      <c r="C50" s="62">
        <v>47.99</v>
      </c>
      <c r="D50" s="62">
        <v>47.99</v>
      </c>
      <c r="E50" s="63">
        <f t="shared" si="7"/>
        <v>-4.909999999999997</v>
      </c>
      <c r="F50" s="88">
        <f t="shared" si="8"/>
        <v>-0.09281663516068046</v>
      </c>
      <c r="G50" s="63">
        <f t="shared" si="9"/>
        <v>0</v>
      </c>
      <c r="H50" s="88">
        <f t="shared" si="10"/>
        <v>0</v>
      </c>
      <c r="I50" s="93"/>
    </row>
    <row r="51" spans="1:9" ht="19.5" customHeight="1">
      <c r="A51" s="66" t="s">
        <v>89</v>
      </c>
      <c r="B51" s="62">
        <v>8.9</v>
      </c>
      <c r="C51" s="62">
        <v>0</v>
      </c>
      <c r="D51" s="62">
        <v>0</v>
      </c>
      <c r="E51" s="63">
        <f t="shared" si="7"/>
        <v>-8.9</v>
      </c>
      <c r="F51" s="88">
        <f t="shared" si="8"/>
        <v>-1</v>
      </c>
      <c r="G51" s="63">
        <f t="shared" si="9"/>
        <v>0</v>
      </c>
      <c r="H51" s="88">
        <f t="shared" si="10"/>
        <v>0</v>
      </c>
      <c r="I51" s="93"/>
    </row>
    <row r="52" spans="1:9" ht="19.5" customHeight="1">
      <c r="A52" s="65" t="s">
        <v>90</v>
      </c>
      <c r="B52" s="62">
        <v>8.9</v>
      </c>
      <c r="C52" s="62">
        <v>0</v>
      </c>
      <c r="D52" s="62">
        <v>0</v>
      </c>
      <c r="E52" s="63">
        <f t="shared" si="7"/>
        <v>-8.9</v>
      </c>
      <c r="F52" s="88">
        <f t="shared" si="8"/>
        <v>-1</v>
      </c>
      <c r="G52" s="63">
        <f t="shared" si="9"/>
        <v>0</v>
      </c>
      <c r="H52" s="88">
        <f t="shared" si="10"/>
        <v>0</v>
      </c>
      <c r="I52" s="93"/>
    </row>
    <row r="53" spans="1:9" ht="19.5" customHeight="1">
      <c r="A53" s="66" t="s">
        <v>91</v>
      </c>
      <c r="B53" s="55">
        <v>478.01</v>
      </c>
      <c r="C53" s="55">
        <v>116.36</v>
      </c>
      <c r="D53" s="55">
        <v>115.43</v>
      </c>
      <c r="E53" s="56">
        <f aca="true" t="shared" si="11" ref="E53:E64">D53-B53</f>
        <v>-362.58</v>
      </c>
      <c r="F53" s="87">
        <f aca="true" t="shared" si="12" ref="F53:F72">IF(B53=0,0,E53/B53)</f>
        <v>-0.7585196962406644</v>
      </c>
      <c r="G53" s="56">
        <f aca="true" t="shared" si="13" ref="G53:G72">D53-C53</f>
        <v>-0.9299999999999926</v>
      </c>
      <c r="H53" s="87">
        <f aca="true" t="shared" si="14" ref="H53:H72">IF(D53=0,0,G53/D53)</f>
        <v>-0.008056830979814541</v>
      </c>
      <c r="I53" s="93"/>
    </row>
    <row r="54" spans="1:9" ht="26.25" customHeight="1">
      <c r="A54" s="65" t="s">
        <v>92</v>
      </c>
      <c r="B54" s="62">
        <v>364.09</v>
      </c>
      <c r="C54" s="62">
        <v>0</v>
      </c>
      <c r="D54" s="62">
        <v>3.3</v>
      </c>
      <c r="E54" s="63">
        <f t="shared" si="11"/>
        <v>-360.78999999999996</v>
      </c>
      <c r="F54" s="88">
        <f t="shared" si="12"/>
        <v>-0.990936306957071</v>
      </c>
      <c r="G54" s="63">
        <f t="shared" si="13"/>
        <v>3.3</v>
      </c>
      <c r="H54" s="88">
        <f t="shared" si="14"/>
        <v>1</v>
      </c>
      <c r="I54" s="93"/>
    </row>
    <row r="55" spans="1:9" ht="19.5" customHeight="1">
      <c r="A55" s="65" t="s">
        <v>93</v>
      </c>
      <c r="B55" s="62">
        <v>113.92</v>
      </c>
      <c r="C55" s="62">
        <v>116.36</v>
      </c>
      <c r="D55" s="62">
        <v>112.13</v>
      </c>
      <c r="E55" s="63">
        <f t="shared" si="11"/>
        <v>-1.7900000000000063</v>
      </c>
      <c r="F55" s="88">
        <f t="shared" si="12"/>
        <v>-0.01571278089887646</v>
      </c>
      <c r="G55" s="63">
        <f t="shared" si="13"/>
        <v>-4.230000000000004</v>
      </c>
      <c r="H55" s="88">
        <f t="shared" si="14"/>
        <v>-0.037724070275573035</v>
      </c>
      <c r="I55" s="93"/>
    </row>
    <row r="56" spans="1:9" ht="24.75" customHeight="1">
      <c r="A56" s="66" t="s">
        <v>94</v>
      </c>
      <c r="B56" s="55">
        <v>1</v>
      </c>
      <c r="C56" s="62">
        <v>0</v>
      </c>
      <c r="D56" s="55">
        <v>6</v>
      </c>
      <c r="E56" s="56">
        <f t="shared" si="11"/>
        <v>5</v>
      </c>
      <c r="F56" s="87">
        <f t="shared" si="12"/>
        <v>5</v>
      </c>
      <c r="G56" s="56">
        <f t="shared" si="13"/>
        <v>6</v>
      </c>
      <c r="H56" s="87">
        <f t="shared" si="14"/>
        <v>1</v>
      </c>
      <c r="I56" s="93"/>
    </row>
    <row r="57" spans="1:9" ht="30" customHeight="1">
      <c r="A57" s="65" t="s">
        <v>95</v>
      </c>
      <c r="B57" s="62">
        <v>1</v>
      </c>
      <c r="C57" s="62">
        <v>0</v>
      </c>
      <c r="D57" s="62">
        <v>6</v>
      </c>
      <c r="E57" s="63">
        <f t="shared" si="11"/>
        <v>5</v>
      </c>
      <c r="F57" s="88">
        <f t="shared" si="12"/>
        <v>5</v>
      </c>
      <c r="G57" s="63">
        <f t="shared" si="13"/>
        <v>6</v>
      </c>
      <c r="H57" s="88">
        <f t="shared" si="14"/>
        <v>1</v>
      </c>
      <c r="I57" s="93"/>
    </row>
    <row r="58" spans="1:9" s="70" customFormat="1" ht="27.75" customHeight="1">
      <c r="A58" s="58" t="s">
        <v>96</v>
      </c>
      <c r="B58" s="55">
        <f>SUM(B59+B61)</f>
        <v>106.73</v>
      </c>
      <c r="C58" s="55">
        <f>SUM(C59+C61)</f>
        <v>0</v>
      </c>
      <c r="D58" s="55">
        <f>SUM(D59+D61)</f>
        <v>216.26999999999998</v>
      </c>
      <c r="E58" s="55">
        <f>SUM(E59+E61)</f>
        <v>109.53999999999999</v>
      </c>
      <c r="F58" s="87">
        <f t="shared" si="12"/>
        <v>1.0263281176801273</v>
      </c>
      <c r="G58" s="56">
        <f t="shared" si="13"/>
        <v>216.26999999999998</v>
      </c>
      <c r="H58" s="87">
        <f t="shared" si="14"/>
        <v>1</v>
      </c>
      <c r="I58" s="93"/>
    </row>
    <row r="59" spans="1:9" s="71" customFormat="1" ht="25.5" customHeight="1">
      <c r="A59" s="66" t="s">
        <v>97</v>
      </c>
      <c r="B59" s="55">
        <v>3.2</v>
      </c>
      <c r="C59" s="55">
        <v>0</v>
      </c>
      <c r="D59" s="55">
        <v>35.32</v>
      </c>
      <c r="E59" s="55">
        <v>32.12</v>
      </c>
      <c r="F59" s="87">
        <f t="shared" si="12"/>
        <v>10.037499999999998</v>
      </c>
      <c r="G59" s="55">
        <f>SUM(G60+G62)</f>
        <v>643.4300000000001</v>
      </c>
      <c r="H59" s="87">
        <f t="shared" si="14"/>
        <v>18.217157417893546</v>
      </c>
      <c r="I59" s="93"/>
    </row>
    <row r="60" spans="1:9" ht="42" customHeight="1">
      <c r="A60" s="65" t="s">
        <v>98</v>
      </c>
      <c r="B60" s="62">
        <v>3.2</v>
      </c>
      <c r="C60" s="62">
        <v>0</v>
      </c>
      <c r="D60" s="62">
        <v>35.32</v>
      </c>
      <c r="E60" s="62">
        <f>D60-B60</f>
        <v>32.12</v>
      </c>
      <c r="F60" s="88">
        <f t="shared" si="12"/>
        <v>10.037499999999998</v>
      </c>
      <c r="G60" s="62">
        <f>SUM(G61+G65)</f>
        <v>462.48</v>
      </c>
      <c r="H60" s="88">
        <f t="shared" si="14"/>
        <v>13.093997734994337</v>
      </c>
      <c r="I60" s="93"/>
    </row>
    <row r="61" spans="1:9" ht="19.5" customHeight="1">
      <c r="A61" s="66" t="s">
        <v>99</v>
      </c>
      <c r="B61" s="55">
        <v>103.53</v>
      </c>
      <c r="C61" s="55">
        <v>0</v>
      </c>
      <c r="D61" s="55">
        <v>180.95</v>
      </c>
      <c r="E61" s="56">
        <f t="shared" si="11"/>
        <v>77.41999999999999</v>
      </c>
      <c r="F61" s="87">
        <f t="shared" si="12"/>
        <v>0.7478025693035834</v>
      </c>
      <c r="G61" s="56">
        <f t="shared" si="13"/>
        <v>180.95</v>
      </c>
      <c r="H61" s="87">
        <f t="shared" si="14"/>
        <v>1</v>
      </c>
      <c r="I61" s="93"/>
    </row>
    <row r="62" spans="1:9" ht="30.75" customHeight="1">
      <c r="A62" s="65" t="s">
        <v>100</v>
      </c>
      <c r="B62" s="62">
        <v>103.53</v>
      </c>
      <c r="C62" s="62">
        <v>0</v>
      </c>
      <c r="D62" s="62">
        <v>180.95</v>
      </c>
      <c r="E62" s="63">
        <f t="shared" si="11"/>
        <v>77.41999999999999</v>
      </c>
      <c r="F62" s="88">
        <f t="shared" si="12"/>
        <v>0.7478025693035834</v>
      </c>
      <c r="G62" s="63">
        <f t="shared" si="13"/>
        <v>180.95</v>
      </c>
      <c r="H62" s="88">
        <f t="shared" si="14"/>
        <v>1</v>
      </c>
      <c r="I62" s="93"/>
    </row>
    <row r="63" spans="1:9" ht="30.75" customHeight="1">
      <c r="A63" s="68" t="s">
        <v>101</v>
      </c>
      <c r="B63" s="62"/>
      <c r="C63" s="62">
        <v>0</v>
      </c>
      <c r="D63" s="55">
        <v>3</v>
      </c>
      <c r="E63" s="56">
        <f t="shared" si="11"/>
        <v>3</v>
      </c>
      <c r="F63" s="88">
        <f t="shared" si="12"/>
        <v>0</v>
      </c>
      <c r="G63" s="63">
        <f t="shared" si="13"/>
        <v>3</v>
      </c>
      <c r="H63" s="88">
        <f t="shared" si="14"/>
        <v>1</v>
      </c>
      <c r="I63" s="93"/>
    </row>
    <row r="64" spans="1:9" ht="30.75" customHeight="1">
      <c r="A64" s="65" t="s">
        <v>102</v>
      </c>
      <c r="B64" s="62"/>
      <c r="C64" s="62">
        <v>0</v>
      </c>
      <c r="D64" s="62">
        <v>3</v>
      </c>
      <c r="E64" s="63">
        <f t="shared" si="11"/>
        <v>3</v>
      </c>
      <c r="F64" s="88">
        <f t="shared" si="12"/>
        <v>0</v>
      </c>
      <c r="G64" s="63">
        <f t="shared" si="13"/>
        <v>3</v>
      </c>
      <c r="H64" s="88">
        <f t="shared" si="14"/>
        <v>1</v>
      </c>
      <c r="I64" s="93"/>
    </row>
    <row r="65" spans="1:9" s="70" customFormat="1" ht="30.75" customHeight="1">
      <c r="A65" s="58" t="s">
        <v>103</v>
      </c>
      <c r="B65" s="55">
        <f>B66+B68+B71</f>
        <v>76.3</v>
      </c>
      <c r="C65" s="55">
        <f>C66+C68+C71</f>
        <v>0</v>
      </c>
      <c r="D65" s="55">
        <f>D66+D68+D71</f>
        <v>281.53000000000003</v>
      </c>
      <c r="E65" s="55">
        <f>E66+E68+E71</f>
        <v>205.23</v>
      </c>
      <c r="F65" s="55">
        <f>F66+F68+F71</f>
        <v>-0.8689384010484927</v>
      </c>
      <c r="G65" s="55">
        <f>G66+G68+G71</f>
        <v>281.53000000000003</v>
      </c>
      <c r="H65" s="87">
        <f t="shared" si="14"/>
        <v>1</v>
      </c>
      <c r="I65" s="93"/>
    </row>
    <row r="66" spans="1:9" ht="30.75" customHeight="1">
      <c r="A66" s="60" t="s">
        <v>47</v>
      </c>
      <c r="B66" s="55">
        <v>76.3</v>
      </c>
      <c r="C66" s="55">
        <v>0</v>
      </c>
      <c r="D66" s="55">
        <v>10</v>
      </c>
      <c r="E66" s="56">
        <f aca="true" t="shared" si="15" ref="E66:E72">D66-B66</f>
        <v>-66.3</v>
      </c>
      <c r="F66" s="87">
        <f t="shared" si="12"/>
        <v>-0.8689384010484927</v>
      </c>
      <c r="G66" s="56">
        <f t="shared" si="13"/>
        <v>10</v>
      </c>
      <c r="H66" s="87">
        <f t="shared" si="14"/>
        <v>1</v>
      </c>
      <c r="I66" s="93"/>
    </row>
    <row r="67" spans="1:9" ht="30.75" customHeight="1">
      <c r="A67" s="65" t="s">
        <v>104</v>
      </c>
      <c r="B67" s="62">
        <v>76.3</v>
      </c>
      <c r="C67" s="62">
        <v>0</v>
      </c>
      <c r="D67" s="62">
        <v>10</v>
      </c>
      <c r="E67" s="63">
        <f t="shared" si="15"/>
        <v>-66.3</v>
      </c>
      <c r="F67" s="88">
        <f t="shared" si="12"/>
        <v>-0.8689384010484927</v>
      </c>
      <c r="G67" s="63">
        <f t="shared" si="13"/>
        <v>10</v>
      </c>
      <c r="H67" s="88">
        <f t="shared" si="14"/>
        <v>1</v>
      </c>
      <c r="I67" s="93"/>
    </row>
    <row r="68" spans="1:9" ht="30.75" customHeight="1">
      <c r="A68" s="66" t="s">
        <v>105</v>
      </c>
      <c r="B68" s="55">
        <v>0</v>
      </c>
      <c r="C68" s="55">
        <v>0</v>
      </c>
      <c r="D68" s="55">
        <v>246.49</v>
      </c>
      <c r="E68" s="63">
        <f t="shared" si="15"/>
        <v>246.49</v>
      </c>
      <c r="F68" s="88">
        <f t="shared" si="12"/>
        <v>0</v>
      </c>
      <c r="G68" s="63">
        <f t="shared" si="13"/>
        <v>246.49</v>
      </c>
      <c r="H68" s="88">
        <f t="shared" si="14"/>
        <v>1</v>
      </c>
      <c r="I68" s="93"/>
    </row>
    <row r="69" spans="1:9" ht="30.75" customHeight="1">
      <c r="A69" s="65" t="s">
        <v>106</v>
      </c>
      <c r="B69" s="62">
        <v>0</v>
      </c>
      <c r="C69" s="62">
        <v>0</v>
      </c>
      <c r="D69" s="62">
        <v>0</v>
      </c>
      <c r="E69" s="63">
        <f t="shared" si="15"/>
        <v>0</v>
      </c>
      <c r="F69" s="88">
        <f t="shared" si="12"/>
        <v>0</v>
      </c>
      <c r="G69" s="63">
        <f t="shared" si="13"/>
        <v>0</v>
      </c>
      <c r="H69" s="88">
        <f t="shared" si="14"/>
        <v>0</v>
      </c>
      <c r="I69" s="93"/>
    </row>
    <row r="70" spans="1:9" ht="30.75" customHeight="1">
      <c r="A70" s="65" t="s">
        <v>107</v>
      </c>
      <c r="B70" s="62">
        <v>0</v>
      </c>
      <c r="C70" s="62">
        <v>0</v>
      </c>
      <c r="D70" s="62">
        <v>246.49</v>
      </c>
      <c r="E70" s="63">
        <f t="shared" si="15"/>
        <v>246.49</v>
      </c>
      <c r="F70" s="88">
        <f t="shared" si="12"/>
        <v>0</v>
      </c>
      <c r="G70" s="63">
        <f t="shared" si="13"/>
        <v>246.49</v>
      </c>
      <c r="H70" s="88">
        <f t="shared" si="14"/>
        <v>1</v>
      </c>
      <c r="I70" s="93"/>
    </row>
    <row r="71" spans="1:9" s="70" customFormat="1" ht="26.25" customHeight="1">
      <c r="A71" s="66" t="s">
        <v>108</v>
      </c>
      <c r="B71" s="55">
        <v>0</v>
      </c>
      <c r="C71" s="55">
        <v>0</v>
      </c>
      <c r="D71" s="55">
        <v>25.04</v>
      </c>
      <c r="E71" s="56">
        <f t="shared" si="15"/>
        <v>25.04</v>
      </c>
      <c r="F71" s="87">
        <f t="shared" si="12"/>
        <v>0</v>
      </c>
      <c r="G71" s="56">
        <f t="shared" si="13"/>
        <v>25.04</v>
      </c>
      <c r="H71" s="87">
        <f t="shared" si="14"/>
        <v>1</v>
      </c>
      <c r="I71" s="93"/>
    </row>
    <row r="72" spans="1:9" ht="27" customHeight="1">
      <c r="A72" s="65" t="s">
        <v>109</v>
      </c>
      <c r="B72" s="62">
        <v>0</v>
      </c>
      <c r="C72" s="62">
        <v>0</v>
      </c>
      <c r="D72" s="62">
        <v>25.04</v>
      </c>
      <c r="E72" s="63">
        <f t="shared" si="15"/>
        <v>25.04</v>
      </c>
      <c r="F72" s="88">
        <f t="shared" si="12"/>
        <v>0</v>
      </c>
      <c r="G72" s="63">
        <f t="shared" si="13"/>
        <v>25.04</v>
      </c>
      <c r="H72" s="88">
        <f t="shared" si="14"/>
        <v>1</v>
      </c>
      <c r="I72" s="93"/>
    </row>
  </sheetData>
  <sheetProtection/>
  <mergeCells count="11">
    <mergeCell ref="A2:H2"/>
    <mergeCell ref="G3:I3"/>
    <mergeCell ref="C4:H4"/>
    <mergeCell ref="E5:F5"/>
    <mergeCell ref="G5:H5"/>
    <mergeCell ref="A4:A6"/>
    <mergeCell ref="B4:B6"/>
    <mergeCell ref="C5:C6"/>
    <mergeCell ref="D5:D6"/>
    <mergeCell ref="I4:I7"/>
    <mergeCell ref="I8:I72"/>
  </mergeCells>
  <printOptions/>
  <pageMargins left="0.75" right="0.2" top="0.59" bottom="0.79" header="0.51" footer="0.51"/>
  <pageSetup horizontalDpi="600" verticalDpi="600" orientation="portrait" paperSize="9" scale="9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D73" sqref="D73"/>
    </sheetView>
  </sheetViews>
  <sheetFormatPr defaultColWidth="9.00390625" defaultRowHeight="14.25"/>
  <cols>
    <col min="1" max="1" width="19.875" style="0" customWidth="1"/>
    <col min="2" max="9" width="8.625" style="0" customWidth="1"/>
  </cols>
  <sheetData>
    <row r="1" spans="1:9" ht="14.25">
      <c r="A1" s="47" t="s">
        <v>110</v>
      </c>
      <c r="B1" s="47"/>
      <c r="C1" s="47"/>
      <c r="D1" s="47"/>
      <c r="E1" s="47"/>
      <c r="F1" s="47"/>
      <c r="G1" s="47"/>
      <c r="H1" s="47"/>
      <c r="I1" s="47"/>
    </row>
    <row r="2" spans="1:9" ht="22.5">
      <c r="A2" s="48" t="s">
        <v>111</v>
      </c>
      <c r="B2" s="48"/>
      <c r="C2" s="48"/>
      <c r="D2" s="48"/>
      <c r="E2" s="48"/>
      <c r="F2" s="48"/>
      <c r="G2" s="48"/>
      <c r="H2" s="48"/>
      <c r="I2" s="47"/>
    </row>
    <row r="3" spans="1:9" ht="22.5" customHeight="1">
      <c r="A3" s="47"/>
      <c r="B3" s="47"/>
      <c r="C3" s="47"/>
      <c r="D3" s="47"/>
      <c r="E3" s="47"/>
      <c r="F3" s="47"/>
      <c r="G3" s="49" t="s">
        <v>2</v>
      </c>
      <c r="H3" s="49"/>
      <c r="I3" s="49"/>
    </row>
    <row r="4" spans="1:9" ht="21" customHeight="1">
      <c r="A4" s="50" t="s">
        <v>40</v>
      </c>
      <c r="B4" s="51" t="s">
        <v>4</v>
      </c>
      <c r="C4" s="52" t="s">
        <v>5</v>
      </c>
      <c r="D4" s="52"/>
      <c r="E4" s="52"/>
      <c r="F4" s="52"/>
      <c r="G4" s="52"/>
      <c r="H4" s="52"/>
      <c r="I4" s="52" t="s">
        <v>41</v>
      </c>
    </row>
    <row r="5" spans="1:9" ht="21" customHeight="1">
      <c r="A5" s="50"/>
      <c r="B5" s="51"/>
      <c r="C5" s="53" t="s">
        <v>6</v>
      </c>
      <c r="D5" s="53" t="s">
        <v>42</v>
      </c>
      <c r="E5" s="53" t="s">
        <v>43</v>
      </c>
      <c r="F5" s="53"/>
      <c r="G5" s="53" t="s">
        <v>9</v>
      </c>
      <c r="H5" s="53"/>
      <c r="I5" s="52"/>
    </row>
    <row r="6" spans="1:9" ht="21" customHeight="1">
      <c r="A6" s="50"/>
      <c r="B6" s="51"/>
      <c r="C6" s="53"/>
      <c r="D6" s="53"/>
      <c r="E6" s="54" t="s">
        <v>10</v>
      </c>
      <c r="F6" s="54" t="s">
        <v>11</v>
      </c>
      <c r="G6" s="54" t="s">
        <v>10</v>
      </c>
      <c r="H6" s="54" t="s">
        <v>11</v>
      </c>
      <c r="I6" s="52"/>
    </row>
    <row r="7" spans="1:9" ht="21" customHeight="1">
      <c r="A7" s="50" t="s">
        <v>112</v>
      </c>
      <c r="B7" s="55">
        <f>SUM(B8+B66+B73)</f>
        <v>5577.509999999999</v>
      </c>
      <c r="C7" s="55">
        <f>SUM(C8+C66+C73)</f>
        <v>2813.4500000000003</v>
      </c>
      <c r="D7" s="55">
        <f>SUM(D8+D66+D71+D73)</f>
        <v>5249.22</v>
      </c>
      <c r="E7" s="56">
        <f>D7-B7</f>
        <v>-328.28999999999905</v>
      </c>
      <c r="F7" s="57">
        <f aca="true" t="shared" si="0" ref="F7:F9">IF(B7=0,0,E7/B7)</f>
        <v>-0.058859598638101786</v>
      </c>
      <c r="G7" s="56">
        <f aca="true" t="shared" si="1" ref="G7:G28">D7-C7</f>
        <v>2435.77</v>
      </c>
      <c r="H7" s="57">
        <f aca="true" t="shared" si="2" ref="H7:H28">IF(D7=0,0,G7/D7)</f>
        <v>0.46402513135284856</v>
      </c>
      <c r="I7" s="52"/>
    </row>
    <row r="8" spans="1:9" ht="33.75" customHeight="1">
      <c r="A8" s="58" t="s">
        <v>113</v>
      </c>
      <c r="B8" s="59">
        <f>SUM(B9+B22+B26+B29+B42+B47+B50+B53+B59+B61+B64)</f>
        <v>5314.98</v>
      </c>
      <c r="C8" s="59">
        <f>SUM(C9+C22+C26+C29+C42+C47+C50+C53+C59+C61+C64)</f>
        <v>2813.4500000000003</v>
      </c>
      <c r="D8" s="59">
        <f>D9+D22+D26+D29+D42+D47+D50+D53+D59+D61</f>
        <v>4875.8</v>
      </c>
      <c r="E8" s="59">
        <f>SUM(E9+E22+E26+E29+E42+E47+E50+E53+E59+E61+E64)</f>
        <v>-392.21999999999997</v>
      </c>
      <c r="F8" s="57">
        <f t="shared" si="0"/>
        <v>-0.07379519772416829</v>
      </c>
      <c r="G8" s="56">
        <f t="shared" si="1"/>
        <v>2062.35</v>
      </c>
      <c r="H8" s="57">
        <f t="shared" si="2"/>
        <v>0.4229767422781902</v>
      </c>
      <c r="I8" s="67" t="s">
        <v>114</v>
      </c>
    </row>
    <row r="9" spans="1:9" ht="21" customHeight="1">
      <c r="A9" s="60" t="s">
        <v>115</v>
      </c>
      <c r="B9" s="55">
        <v>1834.68</v>
      </c>
      <c r="C9" s="55">
        <f>C10+C11+C12+C13+C14+C15+C16+C17+C18+C19+C20</f>
        <v>1532.6200000000001</v>
      </c>
      <c r="D9" s="55">
        <v>1748.27</v>
      </c>
      <c r="E9" s="56">
        <f aca="true" t="shared" si="3" ref="E9:E46">D9-B9</f>
        <v>-86.41000000000008</v>
      </c>
      <c r="F9" s="57">
        <f t="shared" si="0"/>
        <v>-0.047098131554276536</v>
      </c>
      <c r="G9" s="56">
        <f t="shared" si="1"/>
        <v>215.64999999999986</v>
      </c>
      <c r="H9" s="57">
        <f t="shared" si="2"/>
        <v>0.12335051222065234</v>
      </c>
      <c r="I9" s="67"/>
    </row>
    <row r="10" spans="1:9" ht="21" customHeight="1">
      <c r="A10" s="61" t="s">
        <v>116</v>
      </c>
      <c r="B10" s="62">
        <v>25.08</v>
      </c>
      <c r="C10" s="62">
        <v>22.81</v>
      </c>
      <c r="D10" s="62">
        <v>23.26</v>
      </c>
      <c r="E10" s="63">
        <f t="shared" si="3"/>
        <v>-1.8199999999999967</v>
      </c>
      <c r="F10" s="64">
        <f aca="true" t="shared" si="4" ref="F10:F52">IF(B10=0,0,E10/B10)</f>
        <v>-0.07256778309409875</v>
      </c>
      <c r="G10" s="63">
        <f t="shared" si="1"/>
        <v>0.45000000000000284</v>
      </c>
      <c r="H10" s="64">
        <f t="shared" si="2"/>
        <v>0.019346517626827292</v>
      </c>
      <c r="I10" s="67"/>
    </row>
    <row r="11" spans="1:9" ht="21" customHeight="1">
      <c r="A11" s="61" t="s">
        <v>117</v>
      </c>
      <c r="B11" s="62">
        <v>1.5</v>
      </c>
      <c r="C11" s="62">
        <v>0</v>
      </c>
      <c r="D11" s="62">
        <v>0</v>
      </c>
      <c r="E11" s="63">
        <f t="shared" si="3"/>
        <v>-1.5</v>
      </c>
      <c r="F11" s="64">
        <f t="shared" si="4"/>
        <v>-1</v>
      </c>
      <c r="G11" s="63">
        <f t="shared" si="1"/>
        <v>0</v>
      </c>
      <c r="H11" s="64">
        <f t="shared" si="2"/>
        <v>0</v>
      </c>
      <c r="I11" s="67"/>
    </row>
    <row r="12" spans="1:9" ht="28.5" customHeight="1">
      <c r="A12" s="65" t="s">
        <v>118</v>
      </c>
      <c r="B12" s="62">
        <v>1720.74</v>
      </c>
      <c r="C12" s="62">
        <v>1407.17</v>
      </c>
      <c r="D12" s="62">
        <v>1632.58</v>
      </c>
      <c r="E12" s="63">
        <f t="shared" si="3"/>
        <v>-88.16000000000008</v>
      </c>
      <c r="F12" s="64">
        <f t="shared" si="4"/>
        <v>-0.051233771516905564</v>
      </c>
      <c r="G12" s="63">
        <f t="shared" si="1"/>
        <v>225.40999999999985</v>
      </c>
      <c r="H12" s="64">
        <f t="shared" si="2"/>
        <v>0.13806980362371207</v>
      </c>
      <c r="I12" s="67"/>
    </row>
    <row r="13" spans="1:9" ht="21" customHeight="1">
      <c r="A13" s="65" t="s">
        <v>119</v>
      </c>
      <c r="B13" s="62">
        <v>71.12</v>
      </c>
      <c r="C13" s="62">
        <v>69.88</v>
      </c>
      <c r="D13" s="62">
        <v>57.66</v>
      </c>
      <c r="E13" s="63">
        <f t="shared" si="3"/>
        <v>-13.460000000000008</v>
      </c>
      <c r="F13" s="64">
        <f t="shared" si="4"/>
        <v>-0.1892575928009</v>
      </c>
      <c r="G13" s="63">
        <f t="shared" si="1"/>
        <v>-12.219999999999999</v>
      </c>
      <c r="H13" s="64">
        <f t="shared" si="2"/>
        <v>-0.21193201526188</v>
      </c>
      <c r="I13" s="67"/>
    </row>
    <row r="14" spans="1:9" ht="21" customHeight="1">
      <c r="A14" s="65" t="s">
        <v>120</v>
      </c>
      <c r="B14" s="62">
        <v>2</v>
      </c>
      <c r="C14" s="62">
        <v>0</v>
      </c>
      <c r="D14" s="62">
        <v>0</v>
      </c>
      <c r="E14" s="63">
        <f t="shared" si="3"/>
        <v>-2</v>
      </c>
      <c r="F14" s="64">
        <f t="shared" si="4"/>
        <v>-1</v>
      </c>
      <c r="G14" s="63">
        <f t="shared" si="1"/>
        <v>0</v>
      </c>
      <c r="H14" s="64">
        <f t="shared" si="2"/>
        <v>0</v>
      </c>
      <c r="I14" s="67"/>
    </row>
    <row r="15" spans="1:9" ht="21" customHeight="1">
      <c r="A15" s="65" t="s">
        <v>121</v>
      </c>
      <c r="B15" s="62"/>
      <c r="C15" s="62">
        <v>0</v>
      </c>
      <c r="D15" s="62">
        <v>0</v>
      </c>
      <c r="E15" s="63">
        <f t="shared" si="3"/>
        <v>0</v>
      </c>
      <c r="F15" s="64">
        <f t="shared" si="4"/>
        <v>0</v>
      </c>
      <c r="G15" s="63">
        <f t="shared" si="1"/>
        <v>0</v>
      </c>
      <c r="H15" s="64">
        <f t="shared" si="2"/>
        <v>0</v>
      </c>
      <c r="I15" s="67"/>
    </row>
    <row r="16" spans="1:9" ht="21" customHeight="1">
      <c r="A16" s="65" t="s">
        <v>122</v>
      </c>
      <c r="B16" s="62"/>
      <c r="C16" s="62">
        <v>0</v>
      </c>
      <c r="D16" s="62">
        <v>0</v>
      </c>
      <c r="E16" s="63">
        <f t="shared" si="3"/>
        <v>0</v>
      </c>
      <c r="F16" s="64">
        <f t="shared" si="4"/>
        <v>0</v>
      </c>
      <c r="G16" s="63">
        <f t="shared" si="1"/>
        <v>0</v>
      </c>
      <c r="H16" s="64">
        <f t="shared" si="2"/>
        <v>0</v>
      </c>
      <c r="I16" s="67"/>
    </row>
    <row r="17" spans="1:9" ht="21" customHeight="1">
      <c r="A17" s="65" t="s">
        <v>123</v>
      </c>
      <c r="B17" s="62"/>
      <c r="C17" s="62">
        <v>0</v>
      </c>
      <c r="D17" s="62">
        <v>0</v>
      </c>
      <c r="E17" s="63">
        <f t="shared" si="3"/>
        <v>0</v>
      </c>
      <c r="F17" s="64">
        <f t="shared" si="4"/>
        <v>0</v>
      </c>
      <c r="G17" s="63">
        <f t="shared" si="1"/>
        <v>0</v>
      </c>
      <c r="H17" s="64">
        <f t="shared" si="2"/>
        <v>0</v>
      </c>
      <c r="I17" s="67"/>
    </row>
    <row r="18" spans="1:9" ht="28.5" customHeight="1">
      <c r="A18" s="65" t="s">
        <v>124</v>
      </c>
      <c r="B18" s="62">
        <v>21.53</v>
      </c>
      <c r="C18" s="62">
        <v>32.76</v>
      </c>
      <c r="D18" s="62">
        <v>34.77</v>
      </c>
      <c r="E18" s="63">
        <f t="shared" si="3"/>
        <v>13.240000000000002</v>
      </c>
      <c r="F18" s="64">
        <f t="shared" si="4"/>
        <v>0.6149558755225267</v>
      </c>
      <c r="G18" s="63">
        <f t="shared" si="1"/>
        <v>2.010000000000005</v>
      </c>
      <c r="H18" s="64">
        <f t="shared" si="2"/>
        <v>0.057808455565142504</v>
      </c>
      <c r="I18" s="67"/>
    </row>
    <row r="19" spans="1:9" ht="21" customHeight="1">
      <c r="A19" s="65" t="s">
        <v>125</v>
      </c>
      <c r="B19" s="62">
        <v>69</v>
      </c>
      <c r="C19" s="62">
        <v>0</v>
      </c>
      <c r="D19" s="62">
        <v>0</v>
      </c>
      <c r="E19" s="63">
        <f t="shared" si="3"/>
        <v>-69</v>
      </c>
      <c r="F19" s="64">
        <f t="shared" si="4"/>
        <v>-1</v>
      </c>
      <c r="G19" s="63">
        <f t="shared" si="1"/>
        <v>0</v>
      </c>
      <c r="H19" s="64">
        <f t="shared" si="2"/>
        <v>0</v>
      </c>
      <c r="I19" s="67"/>
    </row>
    <row r="20" spans="1:9" ht="21" customHeight="1">
      <c r="A20" s="65" t="s">
        <v>126</v>
      </c>
      <c r="B20" s="62"/>
      <c r="C20" s="62">
        <v>0</v>
      </c>
      <c r="D20" s="62">
        <v>0</v>
      </c>
      <c r="E20" s="63">
        <f t="shared" si="3"/>
        <v>0</v>
      </c>
      <c r="F20" s="64">
        <f t="shared" si="4"/>
        <v>0</v>
      </c>
      <c r="G20" s="63">
        <f t="shared" si="1"/>
        <v>0</v>
      </c>
      <c r="H20" s="64">
        <f t="shared" si="2"/>
        <v>0</v>
      </c>
      <c r="I20" s="67"/>
    </row>
    <row r="21" spans="1:9" ht="29.25" customHeight="1">
      <c r="A21" s="65" t="s">
        <v>127</v>
      </c>
      <c r="B21" s="62"/>
      <c r="C21" s="62">
        <v>0</v>
      </c>
      <c r="D21" s="62">
        <v>0</v>
      </c>
      <c r="E21" s="63">
        <f t="shared" si="3"/>
        <v>0</v>
      </c>
      <c r="F21" s="64">
        <f t="shared" si="4"/>
        <v>0</v>
      </c>
      <c r="G21" s="63">
        <f t="shared" si="1"/>
        <v>0</v>
      </c>
      <c r="H21" s="64">
        <f t="shared" si="2"/>
        <v>0</v>
      </c>
      <c r="I21" s="67"/>
    </row>
    <row r="22" spans="1:9" ht="21" customHeight="1">
      <c r="A22" s="66" t="s">
        <v>55</v>
      </c>
      <c r="B22" s="55">
        <v>22.46</v>
      </c>
      <c r="C22" s="55">
        <v>0</v>
      </c>
      <c r="D22" s="55">
        <v>42.45</v>
      </c>
      <c r="E22" s="56">
        <f t="shared" si="3"/>
        <v>19.990000000000002</v>
      </c>
      <c r="F22" s="57">
        <f t="shared" si="4"/>
        <v>0.8900267141585041</v>
      </c>
      <c r="G22" s="56">
        <f t="shared" si="1"/>
        <v>42.45</v>
      </c>
      <c r="H22" s="57">
        <f t="shared" si="2"/>
        <v>1</v>
      </c>
      <c r="I22" s="67"/>
    </row>
    <row r="23" spans="1:9" ht="21" customHeight="1">
      <c r="A23" s="65" t="s">
        <v>56</v>
      </c>
      <c r="B23" s="62"/>
      <c r="C23" s="55">
        <v>0</v>
      </c>
      <c r="D23" s="62">
        <v>10</v>
      </c>
      <c r="E23" s="63">
        <f t="shared" si="3"/>
        <v>10</v>
      </c>
      <c r="F23" s="64">
        <f t="shared" si="4"/>
        <v>0</v>
      </c>
      <c r="G23" s="63">
        <f t="shared" si="1"/>
        <v>10</v>
      </c>
      <c r="H23" s="64">
        <f t="shared" si="2"/>
        <v>1</v>
      </c>
      <c r="I23" s="67"/>
    </row>
    <row r="24" spans="1:9" ht="21" customHeight="1">
      <c r="A24" s="65" t="s">
        <v>57</v>
      </c>
      <c r="B24" s="62"/>
      <c r="C24" s="62">
        <v>0</v>
      </c>
      <c r="D24" s="62">
        <v>13.6</v>
      </c>
      <c r="E24" s="63">
        <f t="shared" si="3"/>
        <v>13.6</v>
      </c>
      <c r="F24" s="64">
        <f t="shared" si="4"/>
        <v>0</v>
      </c>
      <c r="G24" s="63">
        <f t="shared" si="1"/>
        <v>13.6</v>
      </c>
      <c r="H24" s="64">
        <f t="shared" si="2"/>
        <v>1</v>
      </c>
      <c r="I24" s="67"/>
    </row>
    <row r="25" spans="1:9" ht="24.75" customHeight="1">
      <c r="A25" s="65" t="s">
        <v>128</v>
      </c>
      <c r="B25" s="62">
        <v>22.46</v>
      </c>
      <c r="C25" s="62">
        <v>0</v>
      </c>
      <c r="D25" s="62">
        <v>18.85</v>
      </c>
      <c r="E25" s="63">
        <f t="shared" si="3"/>
        <v>-3.6099999999999994</v>
      </c>
      <c r="F25" s="64">
        <f t="shared" si="4"/>
        <v>-0.1607301869991095</v>
      </c>
      <c r="G25" s="63">
        <f t="shared" si="1"/>
        <v>18.85</v>
      </c>
      <c r="H25" s="64">
        <f t="shared" si="2"/>
        <v>1</v>
      </c>
      <c r="I25" s="67"/>
    </row>
    <row r="26" spans="1:9" ht="24.75" customHeight="1">
      <c r="A26" s="66" t="s">
        <v>59</v>
      </c>
      <c r="B26" s="55">
        <v>66.08</v>
      </c>
      <c r="C26" s="55">
        <v>57.85</v>
      </c>
      <c r="D26" s="55">
        <v>59.02</v>
      </c>
      <c r="E26" s="56">
        <f t="shared" si="3"/>
        <v>-7.059999999999995</v>
      </c>
      <c r="F26" s="57">
        <f t="shared" si="4"/>
        <v>-0.10684019370460042</v>
      </c>
      <c r="G26" s="56">
        <f t="shared" si="1"/>
        <v>1.1700000000000017</v>
      </c>
      <c r="H26" s="57">
        <f t="shared" si="2"/>
        <v>0.019823788546255536</v>
      </c>
      <c r="I26" s="67"/>
    </row>
    <row r="27" spans="1:9" ht="21" customHeight="1">
      <c r="A27" s="65" t="s">
        <v>60</v>
      </c>
      <c r="B27" s="62">
        <v>66.08</v>
      </c>
      <c r="C27" s="62">
        <v>57.85</v>
      </c>
      <c r="D27" s="62">
        <v>55.02</v>
      </c>
      <c r="E27" s="63">
        <f t="shared" si="3"/>
        <v>-11.059999999999995</v>
      </c>
      <c r="F27" s="64">
        <f t="shared" si="4"/>
        <v>-0.16737288135593215</v>
      </c>
      <c r="G27" s="63">
        <f t="shared" si="1"/>
        <v>-2.8299999999999983</v>
      </c>
      <c r="H27" s="64">
        <f t="shared" si="2"/>
        <v>-0.05143584151217736</v>
      </c>
      <c r="I27" s="67"/>
    </row>
    <row r="28" spans="1:9" ht="21" customHeight="1">
      <c r="A28" s="65" t="s">
        <v>129</v>
      </c>
      <c r="B28" s="62"/>
      <c r="C28" s="62">
        <v>0</v>
      </c>
      <c r="D28" s="62">
        <v>4</v>
      </c>
      <c r="E28" s="63">
        <f t="shared" si="3"/>
        <v>4</v>
      </c>
      <c r="F28" s="64">
        <f t="shared" si="4"/>
        <v>0</v>
      </c>
      <c r="G28" s="63">
        <f t="shared" si="1"/>
        <v>4</v>
      </c>
      <c r="H28" s="64">
        <f t="shared" si="2"/>
        <v>1</v>
      </c>
      <c r="I28" s="67"/>
    </row>
    <row r="29" spans="1:9" ht="25.5" customHeight="1">
      <c r="A29" s="66" t="s">
        <v>62</v>
      </c>
      <c r="B29" s="55">
        <v>1354.2</v>
      </c>
      <c r="C29" s="55">
        <v>351.53</v>
      </c>
      <c r="D29" s="55">
        <v>1331.78</v>
      </c>
      <c r="E29" s="56">
        <f t="shared" si="3"/>
        <v>-22.420000000000073</v>
      </c>
      <c r="F29" s="57">
        <f t="shared" si="4"/>
        <v>-0.016555900162457594</v>
      </c>
      <c r="G29" s="56">
        <f aca="true" t="shared" si="5" ref="G29:G52">D29-C29</f>
        <v>980.25</v>
      </c>
      <c r="H29" s="57">
        <f aca="true" t="shared" si="6" ref="H29:H52">IF(D29=0,0,G29/D29)</f>
        <v>0.7360449924161648</v>
      </c>
      <c r="I29" s="67"/>
    </row>
    <row r="30" spans="1:9" ht="24.75" customHeight="1">
      <c r="A30" s="65" t="s">
        <v>63</v>
      </c>
      <c r="B30" s="62">
        <v>45.19</v>
      </c>
      <c r="C30" s="62">
        <v>42.42</v>
      </c>
      <c r="D30" s="62">
        <v>49.22</v>
      </c>
      <c r="E30" s="63">
        <f t="shared" si="3"/>
        <v>4.030000000000001</v>
      </c>
      <c r="F30" s="64">
        <f t="shared" si="4"/>
        <v>0.0891790219075017</v>
      </c>
      <c r="G30" s="63">
        <f t="shared" si="5"/>
        <v>6.799999999999997</v>
      </c>
      <c r="H30" s="64">
        <f t="shared" si="6"/>
        <v>0.13815522145469317</v>
      </c>
      <c r="I30" s="67"/>
    </row>
    <row r="31" spans="1:9" ht="21" customHeight="1">
      <c r="A31" s="65" t="s">
        <v>64</v>
      </c>
      <c r="B31" s="62">
        <v>83.42</v>
      </c>
      <c r="C31" s="62">
        <v>0</v>
      </c>
      <c r="D31" s="62">
        <v>31.46</v>
      </c>
      <c r="E31" s="63">
        <f t="shared" si="3"/>
        <v>-51.96</v>
      </c>
      <c r="F31" s="64">
        <f t="shared" si="4"/>
        <v>-0.6228722128985855</v>
      </c>
      <c r="G31" s="63">
        <f t="shared" si="5"/>
        <v>31.46</v>
      </c>
      <c r="H31" s="64">
        <f t="shared" si="6"/>
        <v>1</v>
      </c>
      <c r="I31" s="67"/>
    </row>
    <row r="32" spans="1:9" ht="25.5" customHeight="1">
      <c r="A32" s="65" t="s">
        <v>65</v>
      </c>
      <c r="B32" s="62">
        <v>264.23</v>
      </c>
      <c r="C32" s="62">
        <v>259.1</v>
      </c>
      <c r="D32" s="62">
        <v>285.32</v>
      </c>
      <c r="E32" s="63">
        <f t="shared" si="3"/>
        <v>21.089999999999975</v>
      </c>
      <c r="F32" s="64">
        <f t="shared" si="4"/>
        <v>0.07981682624985798</v>
      </c>
      <c r="G32" s="63">
        <f t="shared" si="5"/>
        <v>26.21999999999997</v>
      </c>
      <c r="H32" s="64">
        <f t="shared" si="6"/>
        <v>0.09189681760829935</v>
      </c>
      <c r="I32" s="67"/>
    </row>
    <row r="33" spans="1:9" ht="21" customHeight="1">
      <c r="A33" s="65" t="s">
        <v>66</v>
      </c>
      <c r="B33" s="62">
        <v>712.09</v>
      </c>
      <c r="C33" s="62">
        <v>50.01</v>
      </c>
      <c r="D33" s="62">
        <v>650.79</v>
      </c>
      <c r="E33" s="63">
        <f t="shared" si="3"/>
        <v>-61.30000000000007</v>
      </c>
      <c r="F33" s="64">
        <f t="shared" si="4"/>
        <v>-0.08608462413458982</v>
      </c>
      <c r="G33" s="63">
        <f t="shared" si="5"/>
        <v>600.78</v>
      </c>
      <c r="H33" s="64">
        <f t="shared" si="6"/>
        <v>0.9231549347715853</v>
      </c>
      <c r="I33" s="67"/>
    </row>
    <row r="34" spans="1:9" ht="21" customHeight="1">
      <c r="A34" s="65" t="s">
        <v>67</v>
      </c>
      <c r="B34" s="62"/>
      <c r="C34" s="62">
        <v>0</v>
      </c>
      <c r="D34" s="62">
        <v>3.52</v>
      </c>
      <c r="E34" s="63">
        <f t="shared" si="3"/>
        <v>3.52</v>
      </c>
      <c r="F34" s="64">
        <f t="shared" si="4"/>
        <v>0</v>
      </c>
      <c r="G34" s="63">
        <f t="shared" si="5"/>
        <v>3.52</v>
      </c>
      <c r="H34" s="64">
        <f t="shared" si="6"/>
        <v>1</v>
      </c>
      <c r="I34" s="67"/>
    </row>
    <row r="35" spans="1:9" ht="21" customHeight="1">
      <c r="A35" s="65" t="s">
        <v>130</v>
      </c>
      <c r="B35" s="62">
        <v>95.96</v>
      </c>
      <c r="C35" s="62">
        <v>0</v>
      </c>
      <c r="D35" s="62">
        <v>107.3</v>
      </c>
      <c r="E35" s="63">
        <f t="shared" si="3"/>
        <v>11.340000000000003</v>
      </c>
      <c r="F35" s="64">
        <f t="shared" si="4"/>
        <v>0.11817423926636103</v>
      </c>
      <c r="G35" s="63">
        <f t="shared" si="5"/>
        <v>107.3</v>
      </c>
      <c r="H35" s="64">
        <f t="shared" si="6"/>
        <v>1</v>
      </c>
      <c r="I35" s="67"/>
    </row>
    <row r="36" spans="1:9" ht="21" customHeight="1">
      <c r="A36" s="65" t="s">
        <v>131</v>
      </c>
      <c r="B36" s="62">
        <v>108.12</v>
      </c>
      <c r="C36" s="62">
        <v>0</v>
      </c>
      <c r="D36" s="62">
        <v>121.83</v>
      </c>
      <c r="E36" s="63">
        <f t="shared" si="3"/>
        <v>13.709999999999994</v>
      </c>
      <c r="F36" s="64">
        <f t="shared" si="4"/>
        <v>0.1268035516093229</v>
      </c>
      <c r="G36" s="63">
        <f t="shared" si="5"/>
        <v>121.83</v>
      </c>
      <c r="H36" s="64">
        <f t="shared" si="6"/>
        <v>1</v>
      </c>
      <c r="I36" s="67"/>
    </row>
    <row r="37" spans="1:9" ht="21" customHeight="1">
      <c r="A37" s="65" t="s">
        <v>132</v>
      </c>
      <c r="B37" s="62"/>
      <c r="C37" s="62">
        <v>0</v>
      </c>
      <c r="D37" s="62">
        <v>0</v>
      </c>
      <c r="E37" s="63">
        <f t="shared" si="3"/>
        <v>0</v>
      </c>
      <c r="F37" s="64">
        <f t="shared" si="4"/>
        <v>0</v>
      </c>
      <c r="G37" s="63">
        <f t="shared" si="5"/>
        <v>0</v>
      </c>
      <c r="H37" s="64">
        <f t="shared" si="6"/>
        <v>0</v>
      </c>
      <c r="I37" s="67"/>
    </row>
    <row r="38" spans="1:9" ht="21" customHeight="1">
      <c r="A38" s="65" t="s">
        <v>133</v>
      </c>
      <c r="B38" s="62"/>
      <c r="C38" s="62">
        <v>0</v>
      </c>
      <c r="D38" s="62">
        <v>0</v>
      </c>
      <c r="E38" s="63">
        <f t="shared" si="3"/>
        <v>0</v>
      </c>
      <c r="F38" s="64">
        <f t="shared" si="4"/>
        <v>0</v>
      </c>
      <c r="G38" s="63">
        <f t="shared" si="5"/>
        <v>0</v>
      </c>
      <c r="H38" s="64">
        <f t="shared" si="6"/>
        <v>0</v>
      </c>
      <c r="I38" s="67"/>
    </row>
    <row r="39" spans="1:9" ht="24" customHeight="1">
      <c r="A39" s="65" t="s">
        <v>134</v>
      </c>
      <c r="B39" s="62">
        <v>43.57</v>
      </c>
      <c r="C39" s="62">
        <v>0</v>
      </c>
      <c r="D39" s="62">
        <v>0</v>
      </c>
      <c r="E39" s="63">
        <f t="shared" si="3"/>
        <v>-43.57</v>
      </c>
      <c r="F39" s="64">
        <f t="shared" si="4"/>
        <v>-1</v>
      </c>
      <c r="G39" s="63">
        <f t="shared" si="5"/>
        <v>0</v>
      </c>
      <c r="H39" s="64">
        <f t="shared" si="6"/>
        <v>0</v>
      </c>
      <c r="I39" s="67"/>
    </row>
    <row r="40" spans="1:9" ht="24" customHeight="1">
      <c r="A40" s="65" t="s">
        <v>135</v>
      </c>
      <c r="B40" s="62">
        <v>1.62</v>
      </c>
      <c r="C40" s="62">
        <v>0</v>
      </c>
      <c r="D40" s="62">
        <v>3.23</v>
      </c>
      <c r="E40" s="63">
        <f t="shared" si="3"/>
        <v>1.6099999999999999</v>
      </c>
      <c r="F40" s="64">
        <f t="shared" si="4"/>
        <v>0.993827160493827</v>
      </c>
      <c r="G40" s="63">
        <f t="shared" si="5"/>
        <v>3.23</v>
      </c>
      <c r="H40" s="64">
        <f t="shared" si="6"/>
        <v>1</v>
      </c>
      <c r="I40" s="67"/>
    </row>
    <row r="41" spans="1:9" ht="27" customHeight="1">
      <c r="A41" s="65" t="s">
        <v>136</v>
      </c>
      <c r="B41" s="62"/>
      <c r="C41" s="62">
        <v>0</v>
      </c>
      <c r="D41" s="62">
        <v>79.11</v>
      </c>
      <c r="E41" s="63">
        <f t="shared" si="3"/>
        <v>79.11</v>
      </c>
      <c r="F41" s="64">
        <f t="shared" si="4"/>
        <v>0</v>
      </c>
      <c r="G41" s="63">
        <f t="shared" si="5"/>
        <v>79.11</v>
      </c>
      <c r="H41" s="64">
        <f t="shared" si="6"/>
        <v>1</v>
      </c>
      <c r="I41" s="67"/>
    </row>
    <row r="42" spans="1:9" ht="21" customHeight="1">
      <c r="A42" s="66" t="s">
        <v>73</v>
      </c>
      <c r="B42" s="55">
        <v>157.2</v>
      </c>
      <c r="C42" s="55">
        <v>143.65</v>
      </c>
      <c r="D42" s="55">
        <v>225.04</v>
      </c>
      <c r="E42" s="56">
        <f t="shared" si="3"/>
        <v>67.84</v>
      </c>
      <c r="F42" s="57">
        <f t="shared" si="4"/>
        <v>0.4315521628498728</v>
      </c>
      <c r="G42" s="56">
        <f t="shared" si="5"/>
        <v>81.38999999999999</v>
      </c>
      <c r="H42" s="57">
        <f t="shared" si="6"/>
        <v>0.3616690366157127</v>
      </c>
      <c r="I42" s="67"/>
    </row>
    <row r="43" spans="1:9" ht="21" customHeight="1">
      <c r="A43" s="65" t="s">
        <v>137</v>
      </c>
      <c r="B43" s="62"/>
      <c r="C43" s="62">
        <v>0</v>
      </c>
      <c r="D43" s="62">
        <v>60</v>
      </c>
      <c r="E43" s="63">
        <f t="shared" si="3"/>
        <v>60</v>
      </c>
      <c r="F43" s="64">
        <f t="shared" si="4"/>
        <v>0</v>
      </c>
      <c r="G43" s="63">
        <f t="shared" si="5"/>
        <v>60</v>
      </c>
      <c r="H43" s="64">
        <f t="shared" si="6"/>
        <v>1</v>
      </c>
      <c r="I43" s="67"/>
    </row>
    <row r="44" spans="1:9" ht="21" customHeight="1">
      <c r="A44" s="65" t="s">
        <v>75</v>
      </c>
      <c r="B44" s="62">
        <v>9.79</v>
      </c>
      <c r="C44" s="62">
        <v>0</v>
      </c>
      <c r="D44" s="62">
        <v>9.79</v>
      </c>
      <c r="E44" s="63">
        <f t="shared" si="3"/>
        <v>0</v>
      </c>
      <c r="F44" s="64">
        <f t="shared" si="4"/>
        <v>0</v>
      </c>
      <c r="G44" s="63">
        <f t="shared" si="5"/>
        <v>9.79</v>
      </c>
      <c r="H44" s="64">
        <f t="shared" si="6"/>
        <v>1</v>
      </c>
      <c r="I44" s="67"/>
    </row>
    <row r="45" spans="1:9" ht="29.25" customHeight="1">
      <c r="A45" s="65" t="s">
        <v>138</v>
      </c>
      <c r="B45" s="62">
        <v>135.49</v>
      </c>
      <c r="C45" s="62">
        <v>143.65</v>
      </c>
      <c r="D45" s="62">
        <v>136.96</v>
      </c>
      <c r="E45" s="63">
        <f t="shared" si="3"/>
        <v>1.4699999999999989</v>
      </c>
      <c r="F45" s="64">
        <f t="shared" si="4"/>
        <v>0.010849509188870019</v>
      </c>
      <c r="G45" s="63">
        <f t="shared" si="5"/>
        <v>-6.689999999999998</v>
      </c>
      <c r="H45" s="64">
        <f t="shared" si="6"/>
        <v>-0.048846378504672876</v>
      </c>
      <c r="I45" s="67"/>
    </row>
    <row r="46" spans="1:9" ht="21" customHeight="1">
      <c r="A46" s="65" t="s">
        <v>139</v>
      </c>
      <c r="B46" s="62">
        <v>11.92</v>
      </c>
      <c r="C46" s="62">
        <v>0</v>
      </c>
      <c r="D46" s="62">
        <v>18.29</v>
      </c>
      <c r="E46" s="63">
        <f t="shared" si="3"/>
        <v>6.369999999999999</v>
      </c>
      <c r="F46" s="64">
        <f t="shared" si="4"/>
        <v>0.5343959731543624</v>
      </c>
      <c r="G46" s="63">
        <f t="shared" si="5"/>
        <v>18.29</v>
      </c>
      <c r="H46" s="64">
        <f t="shared" si="6"/>
        <v>1</v>
      </c>
      <c r="I46" s="67"/>
    </row>
    <row r="47" spans="1:9" ht="21" customHeight="1">
      <c r="A47" s="66" t="s">
        <v>78</v>
      </c>
      <c r="B47" s="55">
        <v>45.48</v>
      </c>
      <c r="C47" s="55">
        <v>0</v>
      </c>
      <c r="D47" s="55">
        <v>44</v>
      </c>
      <c r="E47" s="56">
        <v>45.48</v>
      </c>
      <c r="F47" s="57">
        <f t="shared" si="4"/>
        <v>1</v>
      </c>
      <c r="G47" s="56">
        <f t="shared" si="5"/>
        <v>44</v>
      </c>
      <c r="H47" s="57">
        <f t="shared" si="6"/>
        <v>1</v>
      </c>
      <c r="I47" s="67"/>
    </row>
    <row r="48" spans="1:9" ht="21" customHeight="1">
      <c r="A48" s="65" t="s">
        <v>140</v>
      </c>
      <c r="B48" s="55"/>
      <c r="C48" s="62">
        <v>0</v>
      </c>
      <c r="D48" s="62">
        <v>0</v>
      </c>
      <c r="E48" s="63">
        <f aca="true" t="shared" si="7" ref="E48:E52">D48-B48</f>
        <v>0</v>
      </c>
      <c r="F48" s="64">
        <f t="shared" si="4"/>
        <v>0</v>
      </c>
      <c r="G48" s="63">
        <f t="shared" si="5"/>
        <v>0</v>
      </c>
      <c r="H48" s="64">
        <f t="shared" si="6"/>
        <v>0</v>
      </c>
      <c r="I48" s="67"/>
    </row>
    <row r="49" spans="1:9" ht="21" customHeight="1">
      <c r="A49" s="65" t="s">
        <v>141</v>
      </c>
      <c r="B49" s="62">
        <v>45.48</v>
      </c>
      <c r="C49" s="62">
        <v>0</v>
      </c>
      <c r="D49" s="62">
        <v>44</v>
      </c>
      <c r="E49" s="63">
        <f t="shared" si="7"/>
        <v>-1.4799999999999969</v>
      </c>
      <c r="F49" s="64">
        <f t="shared" si="4"/>
        <v>-0.032541776605101075</v>
      </c>
      <c r="G49" s="63">
        <f t="shared" si="5"/>
        <v>44</v>
      </c>
      <c r="H49" s="64">
        <f t="shared" si="6"/>
        <v>1</v>
      </c>
      <c r="I49" s="67"/>
    </row>
    <row r="50" spans="1:9" ht="21" customHeight="1">
      <c r="A50" s="66" t="s">
        <v>80</v>
      </c>
      <c r="B50" s="55">
        <v>8.52</v>
      </c>
      <c r="C50" s="55">
        <v>15.62</v>
      </c>
      <c r="D50" s="55">
        <v>7.22</v>
      </c>
      <c r="E50" s="56">
        <f t="shared" si="7"/>
        <v>-1.2999999999999998</v>
      </c>
      <c r="F50" s="57">
        <f t="shared" si="4"/>
        <v>-0.15258215962441313</v>
      </c>
      <c r="G50" s="56">
        <f t="shared" si="5"/>
        <v>-8.399999999999999</v>
      </c>
      <c r="H50" s="57">
        <f t="shared" si="6"/>
        <v>-1.1634349030470912</v>
      </c>
      <c r="I50" s="67"/>
    </row>
    <row r="51" spans="1:9" ht="27" customHeight="1">
      <c r="A51" s="65" t="s">
        <v>81</v>
      </c>
      <c r="B51" s="62">
        <v>8.52</v>
      </c>
      <c r="C51" s="62">
        <v>15.62</v>
      </c>
      <c r="D51" s="62">
        <v>7.22</v>
      </c>
      <c r="E51" s="63">
        <f t="shared" si="7"/>
        <v>-1.2999999999999998</v>
      </c>
      <c r="F51" s="64">
        <f t="shared" si="4"/>
        <v>-0.15258215962441313</v>
      </c>
      <c r="G51" s="63">
        <f t="shared" si="5"/>
        <v>-8.399999999999999</v>
      </c>
      <c r="H51" s="64">
        <f t="shared" si="6"/>
        <v>-1.1634349030470912</v>
      </c>
      <c r="I51" s="67"/>
    </row>
    <row r="52" spans="1:9" ht="24.75" customHeight="1">
      <c r="A52" s="65" t="s">
        <v>142</v>
      </c>
      <c r="B52" s="62"/>
      <c r="C52" s="62">
        <v>0</v>
      </c>
      <c r="D52" s="62"/>
      <c r="E52" s="63">
        <f t="shared" si="7"/>
        <v>0</v>
      </c>
      <c r="F52" s="64">
        <f t="shared" si="4"/>
        <v>0</v>
      </c>
      <c r="G52" s="63">
        <f t="shared" si="5"/>
        <v>0</v>
      </c>
      <c r="H52" s="64">
        <f t="shared" si="6"/>
        <v>0</v>
      </c>
      <c r="I52" s="67"/>
    </row>
    <row r="53" spans="1:9" ht="21" customHeight="1">
      <c r="A53" s="66" t="s">
        <v>83</v>
      </c>
      <c r="B53" s="55">
        <v>1252.12</v>
      </c>
      <c r="C53" s="55">
        <v>595.82</v>
      </c>
      <c r="D53" s="55">
        <v>1276.15</v>
      </c>
      <c r="E53" s="56">
        <f aca="true" t="shared" si="8" ref="E53:E60">D53-B53</f>
        <v>24.0300000000002</v>
      </c>
      <c r="F53" s="57">
        <f aca="true" t="shared" si="9" ref="F53:F60">IF(B53=0,0,E53/B53)</f>
        <v>0.01919145129859774</v>
      </c>
      <c r="G53" s="56">
        <f aca="true" t="shared" si="10" ref="G53:G60">D53-C53</f>
        <v>680.33</v>
      </c>
      <c r="H53" s="57">
        <f aca="true" t="shared" si="11" ref="H53:H60">IF(D53=0,0,G53/D53)</f>
        <v>0.5331113113662187</v>
      </c>
      <c r="I53" s="67"/>
    </row>
    <row r="54" spans="1:9" ht="21" customHeight="1">
      <c r="A54" s="65" t="s">
        <v>84</v>
      </c>
      <c r="B54" s="62">
        <v>662.59</v>
      </c>
      <c r="C54" s="62">
        <v>345.28</v>
      </c>
      <c r="D54" s="62">
        <v>733.89</v>
      </c>
      <c r="E54" s="63">
        <f t="shared" si="8"/>
        <v>71.29999999999995</v>
      </c>
      <c r="F54" s="64">
        <f t="shared" si="9"/>
        <v>0.10760802306101805</v>
      </c>
      <c r="G54" s="63">
        <f t="shared" si="10"/>
        <v>388.61</v>
      </c>
      <c r="H54" s="64">
        <f t="shared" si="11"/>
        <v>0.5295207728678685</v>
      </c>
      <c r="I54" s="67"/>
    </row>
    <row r="55" spans="1:9" ht="21" customHeight="1">
      <c r="A55" s="65" t="s">
        <v>85</v>
      </c>
      <c r="B55" s="62">
        <v>286.49</v>
      </c>
      <c r="C55" s="62">
        <v>69.91</v>
      </c>
      <c r="D55" s="62">
        <v>283.99</v>
      </c>
      <c r="E55" s="63">
        <f t="shared" si="8"/>
        <v>-2.5</v>
      </c>
      <c r="F55" s="64">
        <f t="shared" si="9"/>
        <v>-0.008726308073580229</v>
      </c>
      <c r="G55" s="63">
        <f t="shared" si="10"/>
        <v>214.08</v>
      </c>
      <c r="H55" s="64">
        <f t="shared" si="11"/>
        <v>0.753829360188739</v>
      </c>
      <c r="I55" s="67"/>
    </row>
    <row r="56" spans="1:9" ht="21" customHeight="1">
      <c r="A56" s="65" t="s">
        <v>86</v>
      </c>
      <c r="B56" s="62">
        <v>160.14</v>
      </c>
      <c r="C56" s="62">
        <v>132.64</v>
      </c>
      <c r="D56" s="62">
        <v>110.28</v>
      </c>
      <c r="E56" s="63">
        <f t="shared" si="8"/>
        <v>-49.859999999999985</v>
      </c>
      <c r="F56" s="64">
        <f t="shared" si="9"/>
        <v>-0.31135256650430865</v>
      </c>
      <c r="G56" s="63">
        <f t="shared" si="10"/>
        <v>-22.359999999999985</v>
      </c>
      <c r="H56" s="64">
        <f t="shared" si="11"/>
        <v>-0.20275661951396431</v>
      </c>
      <c r="I56" s="67"/>
    </row>
    <row r="57" spans="1:9" ht="21" customHeight="1">
      <c r="A57" s="65" t="s">
        <v>87</v>
      </c>
      <c r="B57" s="62">
        <v>90</v>
      </c>
      <c r="C57" s="62">
        <v>0</v>
      </c>
      <c r="D57" s="62">
        <v>100</v>
      </c>
      <c r="E57" s="63">
        <f t="shared" si="8"/>
        <v>10</v>
      </c>
      <c r="F57" s="64">
        <f t="shared" si="9"/>
        <v>0.1111111111111111</v>
      </c>
      <c r="G57" s="63">
        <f t="shared" si="10"/>
        <v>100</v>
      </c>
      <c r="H57" s="64">
        <f t="shared" si="11"/>
        <v>1</v>
      </c>
      <c r="I57" s="67"/>
    </row>
    <row r="58" spans="1:9" ht="21" customHeight="1">
      <c r="A58" s="65" t="s">
        <v>88</v>
      </c>
      <c r="B58" s="62">
        <v>52.9</v>
      </c>
      <c r="C58" s="62">
        <v>47.99</v>
      </c>
      <c r="D58" s="62">
        <v>47.99</v>
      </c>
      <c r="E58" s="63">
        <f t="shared" si="8"/>
        <v>-4.909999999999997</v>
      </c>
      <c r="F58" s="64">
        <f t="shared" si="9"/>
        <v>-0.09281663516068046</v>
      </c>
      <c r="G58" s="63">
        <f t="shared" si="10"/>
        <v>0</v>
      </c>
      <c r="H58" s="64">
        <f t="shared" si="11"/>
        <v>0</v>
      </c>
      <c r="I58" s="67"/>
    </row>
    <row r="59" spans="1:9" ht="21" customHeight="1">
      <c r="A59" s="66" t="s">
        <v>89</v>
      </c>
      <c r="B59" s="55">
        <v>8.9</v>
      </c>
      <c r="C59" s="62">
        <v>0</v>
      </c>
      <c r="D59" s="55">
        <v>0</v>
      </c>
      <c r="E59" s="63">
        <f t="shared" si="8"/>
        <v>-8.9</v>
      </c>
      <c r="F59" s="64">
        <f t="shared" si="9"/>
        <v>-1</v>
      </c>
      <c r="G59" s="63">
        <f t="shared" si="10"/>
        <v>0</v>
      </c>
      <c r="H59" s="64">
        <f t="shared" si="11"/>
        <v>0</v>
      </c>
      <c r="I59" s="67"/>
    </row>
    <row r="60" spans="1:9" ht="21" customHeight="1">
      <c r="A60" s="65" t="s">
        <v>90</v>
      </c>
      <c r="B60" s="62">
        <v>8.9</v>
      </c>
      <c r="C60" s="62">
        <v>0</v>
      </c>
      <c r="D60" s="62">
        <v>0</v>
      </c>
      <c r="E60" s="63">
        <f t="shared" si="8"/>
        <v>-8.9</v>
      </c>
      <c r="F60" s="64">
        <f t="shared" si="9"/>
        <v>-1</v>
      </c>
      <c r="G60" s="63">
        <f t="shared" si="10"/>
        <v>0</v>
      </c>
      <c r="H60" s="64">
        <f t="shared" si="11"/>
        <v>0</v>
      </c>
      <c r="I60" s="67"/>
    </row>
    <row r="61" spans="1:9" ht="21" customHeight="1">
      <c r="A61" s="66" t="s">
        <v>91</v>
      </c>
      <c r="B61" s="55">
        <v>564.34</v>
      </c>
      <c r="C61" s="55">
        <v>116.36</v>
      </c>
      <c r="D61" s="55">
        <v>141.87</v>
      </c>
      <c r="E61" s="56">
        <f aca="true" t="shared" si="12" ref="E61:E72">D61-B61</f>
        <v>-422.47</v>
      </c>
      <c r="F61" s="57">
        <f aca="true" t="shared" si="13" ref="F61:F72">IF(B61=0,0,E61/B61)</f>
        <v>-0.7486089945777369</v>
      </c>
      <c r="G61" s="56">
        <f aca="true" t="shared" si="14" ref="G61:G72">D61-C61</f>
        <v>25.510000000000005</v>
      </c>
      <c r="H61" s="57">
        <f aca="true" t="shared" si="15" ref="H61:H72">IF(D61=0,0,G61/D61)</f>
        <v>0.17981250440544164</v>
      </c>
      <c r="I61" s="67"/>
    </row>
    <row r="62" spans="1:9" ht="26.25" customHeight="1">
      <c r="A62" s="65" t="s">
        <v>92</v>
      </c>
      <c r="B62" s="62">
        <v>450.42</v>
      </c>
      <c r="C62" s="62">
        <v>0</v>
      </c>
      <c r="D62" s="62">
        <v>29.74</v>
      </c>
      <c r="E62" s="63">
        <f t="shared" si="12"/>
        <v>-420.68</v>
      </c>
      <c r="F62" s="64">
        <f t="shared" si="13"/>
        <v>-0.9339727365569912</v>
      </c>
      <c r="G62" s="63">
        <f t="shared" si="14"/>
        <v>29.74</v>
      </c>
      <c r="H62" s="64">
        <f t="shared" si="15"/>
        <v>1</v>
      </c>
      <c r="I62" s="67"/>
    </row>
    <row r="63" spans="1:9" ht="21" customHeight="1">
      <c r="A63" s="65" t="s">
        <v>93</v>
      </c>
      <c r="B63" s="62">
        <v>113.92</v>
      </c>
      <c r="C63" s="62">
        <v>116.36</v>
      </c>
      <c r="D63" s="62">
        <v>112.13</v>
      </c>
      <c r="E63" s="63">
        <f t="shared" si="12"/>
        <v>-1.7900000000000063</v>
      </c>
      <c r="F63" s="64">
        <f t="shared" si="13"/>
        <v>-0.01571278089887646</v>
      </c>
      <c r="G63" s="63">
        <f t="shared" si="14"/>
        <v>-4.230000000000004</v>
      </c>
      <c r="H63" s="64">
        <f t="shared" si="15"/>
        <v>-0.037724070275573035</v>
      </c>
      <c r="I63" s="67"/>
    </row>
    <row r="64" spans="1:9" ht="29.25" customHeight="1">
      <c r="A64" s="66" t="s">
        <v>94</v>
      </c>
      <c r="B64" s="55">
        <v>1</v>
      </c>
      <c r="C64" s="62">
        <v>0</v>
      </c>
      <c r="D64" s="55">
        <v>0</v>
      </c>
      <c r="E64" s="63">
        <f t="shared" si="12"/>
        <v>-1</v>
      </c>
      <c r="F64" s="64">
        <f t="shared" si="13"/>
        <v>-1</v>
      </c>
      <c r="G64" s="63">
        <f t="shared" si="14"/>
        <v>0</v>
      </c>
      <c r="H64" s="64">
        <f t="shared" si="15"/>
        <v>0</v>
      </c>
      <c r="I64" s="67"/>
    </row>
    <row r="65" spans="1:9" ht="29.25" customHeight="1">
      <c r="A65" s="65" t="s">
        <v>95</v>
      </c>
      <c r="B65" s="62">
        <v>1</v>
      </c>
      <c r="C65" s="62">
        <v>0</v>
      </c>
      <c r="D65" s="62">
        <v>0</v>
      </c>
      <c r="E65" s="63">
        <f t="shared" si="12"/>
        <v>-1</v>
      </c>
      <c r="F65" s="64">
        <f t="shared" si="13"/>
        <v>-1</v>
      </c>
      <c r="G65" s="63">
        <f t="shared" si="14"/>
        <v>0</v>
      </c>
      <c r="H65" s="64">
        <f t="shared" si="15"/>
        <v>0</v>
      </c>
      <c r="I65" s="67"/>
    </row>
    <row r="66" spans="1:9" ht="31.5" customHeight="1">
      <c r="A66" s="58" t="s">
        <v>143</v>
      </c>
      <c r="B66" s="55">
        <v>123.08</v>
      </c>
      <c r="C66" s="55">
        <v>0</v>
      </c>
      <c r="D66" s="55">
        <f>D67+D69</f>
        <v>228.67</v>
      </c>
      <c r="E66" s="56">
        <f t="shared" si="12"/>
        <v>105.58999999999999</v>
      </c>
      <c r="F66" s="57">
        <f t="shared" si="13"/>
        <v>0.8578973025674358</v>
      </c>
      <c r="G66" s="56">
        <f t="shared" si="14"/>
        <v>228.67</v>
      </c>
      <c r="H66" s="57">
        <f t="shared" si="15"/>
        <v>1</v>
      </c>
      <c r="I66" s="67"/>
    </row>
    <row r="67" spans="1:9" ht="21" customHeight="1">
      <c r="A67" s="66" t="s">
        <v>97</v>
      </c>
      <c r="B67" s="55">
        <v>3.78</v>
      </c>
      <c r="C67" s="55">
        <v>0</v>
      </c>
      <c r="D67" s="55">
        <v>35.32</v>
      </c>
      <c r="E67" s="56">
        <f t="shared" si="12"/>
        <v>31.54</v>
      </c>
      <c r="F67" s="57">
        <f t="shared" si="13"/>
        <v>8.343915343915343</v>
      </c>
      <c r="G67" s="56">
        <f t="shared" si="14"/>
        <v>35.32</v>
      </c>
      <c r="H67" s="57">
        <f t="shared" si="15"/>
        <v>1</v>
      </c>
      <c r="I67" s="67"/>
    </row>
    <row r="68" spans="1:9" ht="38.25" customHeight="1">
      <c r="A68" s="65" t="s">
        <v>98</v>
      </c>
      <c r="B68" s="62">
        <v>3.78</v>
      </c>
      <c r="C68" s="62">
        <v>0</v>
      </c>
      <c r="D68" s="62">
        <v>35.32</v>
      </c>
      <c r="E68" s="63">
        <f t="shared" si="12"/>
        <v>31.54</v>
      </c>
      <c r="F68" s="64">
        <f t="shared" si="13"/>
        <v>8.343915343915343</v>
      </c>
      <c r="G68" s="63">
        <f t="shared" si="14"/>
        <v>35.32</v>
      </c>
      <c r="H68" s="64">
        <f t="shared" si="15"/>
        <v>1</v>
      </c>
      <c r="I68" s="67"/>
    </row>
    <row r="69" spans="1:9" ht="21" customHeight="1">
      <c r="A69" s="66" t="s">
        <v>99</v>
      </c>
      <c r="B69" s="55">
        <v>119.3</v>
      </c>
      <c r="C69" s="55">
        <v>0</v>
      </c>
      <c r="D69" s="55">
        <v>193.35</v>
      </c>
      <c r="E69" s="56">
        <f t="shared" si="12"/>
        <v>74.05</v>
      </c>
      <c r="F69" s="57">
        <f t="shared" si="13"/>
        <v>0.6207041072925398</v>
      </c>
      <c r="G69" s="56">
        <f t="shared" si="14"/>
        <v>193.35</v>
      </c>
      <c r="H69" s="57">
        <f t="shared" si="15"/>
        <v>1</v>
      </c>
      <c r="I69" s="67"/>
    </row>
    <row r="70" spans="1:9" ht="27" customHeight="1">
      <c r="A70" s="65" t="s">
        <v>100</v>
      </c>
      <c r="B70" s="62">
        <v>119.3</v>
      </c>
      <c r="C70" s="62">
        <v>0</v>
      </c>
      <c r="D70" s="62">
        <v>193.35</v>
      </c>
      <c r="E70" s="63">
        <f t="shared" si="12"/>
        <v>74.05</v>
      </c>
      <c r="F70" s="64">
        <f t="shared" si="13"/>
        <v>0.6207041072925398</v>
      </c>
      <c r="G70" s="63">
        <f t="shared" si="14"/>
        <v>193.35</v>
      </c>
      <c r="H70" s="64">
        <f t="shared" si="15"/>
        <v>1</v>
      </c>
      <c r="I70" s="67"/>
    </row>
    <row r="71" spans="1:9" ht="30.75" customHeight="1">
      <c r="A71" s="68" t="s">
        <v>101</v>
      </c>
      <c r="B71" s="62"/>
      <c r="C71" s="62"/>
      <c r="D71" s="55">
        <v>3</v>
      </c>
      <c r="E71" s="63">
        <f t="shared" si="12"/>
        <v>3</v>
      </c>
      <c r="F71" s="64">
        <f t="shared" si="13"/>
        <v>0</v>
      </c>
      <c r="G71" s="63">
        <f t="shared" si="14"/>
        <v>3</v>
      </c>
      <c r="H71" s="64">
        <f t="shared" si="15"/>
        <v>1</v>
      </c>
      <c r="I71" s="67"/>
    </row>
    <row r="72" spans="1:9" ht="27" customHeight="1">
      <c r="A72" s="65" t="s">
        <v>144</v>
      </c>
      <c r="B72" s="62"/>
      <c r="C72" s="62"/>
      <c r="D72" s="55">
        <v>3</v>
      </c>
      <c r="E72" s="63">
        <f t="shared" si="12"/>
        <v>3</v>
      </c>
      <c r="F72" s="64">
        <f t="shared" si="13"/>
        <v>0</v>
      </c>
      <c r="G72" s="63">
        <f t="shared" si="14"/>
        <v>3</v>
      </c>
      <c r="H72" s="64">
        <f t="shared" si="15"/>
        <v>1</v>
      </c>
      <c r="I72" s="67"/>
    </row>
    <row r="73" spans="1:9" ht="29.25" customHeight="1">
      <c r="A73" s="58" t="s">
        <v>145</v>
      </c>
      <c r="B73" s="55">
        <f>B74+B76+B79</f>
        <v>139.45</v>
      </c>
      <c r="C73" s="55">
        <f>SUM(C74+C76)</f>
        <v>0</v>
      </c>
      <c r="D73" s="55">
        <v>141.75</v>
      </c>
      <c r="E73" s="56">
        <f aca="true" t="shared" si="16" ref="E73:E80">D73-B73</f>
        <v>2.3000000000000114</v>
      </c>
      <c r="F73" s="57">
        <f aca="true" t="shared" si="17" ref="F73:F80">IF(B73=0,0,E73/B73)</f>
        <v>0.016493366798135616</v>
      </c>
      <c r="G73" s="56">
        <f aca="true" t="shared" si="18" ref="G73:G80">D73-C73</f>
        <v>141.75</v>
      </c>
      <c r="H73" s="57">
        <f aca="true" t="shared" si="19" ref="H73:H80">IF(D73=0,0,G73/D73)</f>
        <v>1</v>
      </c>
      <c r="I73" s="67"/>
    </row>
    <row r="74" spans="1:9" ht="21" customHeight="1">
      <c r="A74" s="60" t="s">
        <v>115</v>
      </c>
      <c r="B74" s="55">
        <v>76.3</v>
      </c>
      <c r="C74" s="55">
        <v>0</v>
      </c>
      <c r="D74" s="55">
        <v>1.08</v>
      </c>
      <c r="E74" s="56">
        <f t="shared" si="16"/>
        <v>-75.22</v>
      </c>
      <c r="F74" s="57">
        <f t="shared" si="17"/>
        <v>-0.9858453473132373</v>
      </c>
      <c r="G74" s="56">
        <f t="shared" si="18"/>
        <v>1.08</v>
      </c>
      <c r="H74" s="57">
        <f t="shared" si="19"/>
        <v>1</v>
      </c>
      <c r="I74" s="67"/>
    </row>
    <row r="75" spans="1:9" ht="29.25" customHeight="1">
      <c r="A75" s="65" t="s">
        <v>146</v>
      </c>
      <c r="B75" s="62">
        <v>76.3</v>
      </c>
      <c r="C75" s="62">
        <v>0</v>
      </c>
      <c r="D75" s="62">
        <v>1.08</v>
      </c>
      <c r="E75" s="63">
        <f t="shared" si="16"/>
        <v>-75.22</v>
      </c>
      <c r="F75" s="64">
        <f t="shared" si="17"/>
        <v>-0.9858453473132373</v>
      </c>
      <c r="G75" s="63">
        <f t="shared" si="18"/>
        <v>1.08</v>
      </c>
      <c r="H75" s="64">
        <f t="shared" si="19"/>
        <v>1</v>
      </c>
      <c r="I75" s="67"/>
    </row>
    <row r="76" spans="1:9" ht="27" customHeight="1">
      <c r="A76" s="66" t="s">
        <v>105</v>
      </c>
      <c r="B76" s="55">
        <v>62.68</v>
      </c>
      <c r="C76" s="55">
        <v>0</v>
      </c>
      <c r="D76" s="55">
        <v>140.67</v>
      </c>
      <c r="E76" s="56">
        <f t="shared" si="16"/>
        <v>77.98999999999998</v>
      </c>
      <c r="F76" s="57">
        <f t="shared" si="17"/>
        <v>1.2442565411614548</v>
      </c>
      <c r="G76" s="56">
        <f t="shared" si="18"/>
        <v>140.67</v>
      </c>
      <c r="H76" s="57">
        <f t="shared" si="19"/>
        <v>1</v>
      </c>
      <c r="I76" s="67"/>
    </row>
    <row r="77" spans="1:9" ht="21" customHeight="1">
      <c r="A77" s="65" t="s">
        <v>106</v>
      </c>
      <c r="B77" s="55">
        <v>0</v>
      </c>
      <c r="C77" s="55"/>
      <c r="D77" s="55">
        <v>140.67</v>
      </c>
      <c r="E77" s="56">
        <f t="shared" si="16"/>
        <v>140.67</v>
      </c>
      <c r="F77" s="57">
        <f t="shared" si="17"/>
        <v>0</v>
      </c>
      <c r="G77" s="56">
        <f t="shared" si="18"/>
        <v>140.67</v>
      </c>
      <c r="H77" s="57">
        <f t="shared" si="19"/>
        <v>1</v>
      </c>
      <c r="I77" s="67"/>
    </row>
    <row r="78" spans="1:9" ht="21" customHeight="1">
      <c r="A78" s="65" t="s">
        <v>147</v>
      </c>
      <c r="B78" s="62">
        <v>62.68</v>
      </c>
      <c r="C78" s="62">
        <v>0</v>
      </c>
      <c r="D78" s="62"/>
      <c r="E78" s="63">
        <f t="shared" si="16"/>
        <v>-62.68</v>
      </c>
      <c r="F78" s="64">
        <f t="shared" si="17"/>
        <v>-1</v>
      </c>
      <c r="G78" s="63">
        <f t="shared" si="18"/>
        <v>0</v>
      </c>
      <c r="H78" s="64">
        <f t="shared" si="19"/>
        <v>0</v>
      </c>
      <c r="I78" s="67"/>
    </row>
    <row r="79" spans="1:9" ht="21" customHeight="1">
      <c r="A79" s="66" t="s">
        <v>148</v>
      </c>
      <c r="B79" s="60">
        <v>0.47</v>
      </c>
      <c r="C79" s="62">
        <v>0</v>
      </c>
      <c r="D79" s="55">
        <v>0</v>
      </c>
      <c r="E79" s="63">
        <f t="shared" si="16"/>
        <v>-0.47</v>
      </c>
      <c r="F79" s="64">
        <f t="shared" si="17"/>
        <v>-1</v>
      </c>
      <c r="G79" s="63">
        <f t="shared" si="18"/>
        <v>0</v>
      </c>
      <c r="H79" s="64">
        <f t="shared" si="19"/>
        <v>0</v>
      </c>
      <c r="I79" s="67"/>
    </row>
    <row r="80" spans="1:9" ht="27.75" customHeight="1">
      <c r="A80" s="65" t="s">
        <v>92</v>
      </c>
      <c r="B80" s="69">
        <v>0.47</v>
      </c>
      <c r="C80" s="62">
        <v>0</v>
      </c>
      <c r="D80" s="55">
        <v>0</v>
      </c>
      <c r="E80" s="63">
        <f t="shared" si="16"/>
        <v>-0.47</v>
      </c>
      <c r="F80" s="64">
        <f t="shared" si="17"/>
        <v>-1</v>
      </c>
      <c r="G80" s="63">
        <f t="shared" si="18"/>
        <v>0</v>
      </c>
      <c r="H80" s="64">
        <f t="shared" si="19"/>
        <v>0</v>
      </c>
      <c r="I80" s="67"/>
    </row>
  </sheetData>
  <sheetProtection/>
  <mergeCells count="11">
    <mergeCell ref="A2:H2"/>
    <mergeCell ref="G3:I3"/>
    <mergeCell ref="C4:H4"/>
    <mergeCell ref="E5:F5"/>
    <mergeCell ref="G5:H5"/>
    <mergeCell ref="A4:A6"/>
    <mergeCell ref="B4:B6"/>
    <mergeCell ref="C5:C6"/>
    <mergeCell ref="D5:D6"/>
    <mergeCell ref="I4:I7"/>
    <mergeCell ref="I8:I80"/>
  </mergeCells>
  <printOptions/>
  <pageMargins left="0.55" right="0.2" top="0.98" bottom="0.98" header="0.51" footer="0.51"/>
  <pageSetup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H8" sqref="H8:H46"/>
    </sheetView>
  </sheetViews>
  <sheetFormatPr defaultColWidth="9.00390625" defaultRowHeight="14.25"/>
  <cols>
    <col min="1" max="3" width="2.625" style="0" customWidth="1"/>
    <col min="4" max="4" width="28.375" style="0" customWidth="1"/>
    <col min="5" max="5" width="11.00390625" style="0" customWidth="1"/>
    <col min="6" max="6" width="11.00390625" style="0" bestFit="1" customWidth="1"/>
    <col min="7" max="7" width="11.125" style="0" customWidth="1"/>
    <col min="8" max="8" width="13.375" style="0" customWidth="1"/>
    <col min="9" max="10" width="10.50390625" style="0" bestFit="1" customWidth="1"/>
  </cols>
  <sheetData>
    <row r="1" ht="14.25">
      <c r="A1" t="s">
        <v>149</v>
      </c>
    </row>
    <row r="2" spans="1:8" ht="20.25">
      <c r="A2" s="42" t="s">
        <v>150</v>
      </c>
      <c r="B2" s="42"/>
      <c r="C2" s="42"/>
      <c r="D2" s="42"/>
      <c r="E2" s="42"/>
      <c r="F2" s="42"/>
      <c r="G2" s="42"/>
      <c r="H2" s="42"/>
    </row>
    <row r="3" spans="1:8" ht="32.25" customHeight="1">
      <c r="A3" s="2"/>
      <c r="B3" s="3"/>
      <c r="C3" s="3"/>
      <c r="D3" s="3"/>
      <c r="E3" s="3"/>
      <c r="F3" s="43"/>
      <c r="G3" s="3"/>
      <c r="H3" s="4" t="s">
        <v>2</v>
      </c>
    </row>
    <row r="4" spans="1:8" ht="21" customHeight="1">
      <c r="A4" s="5" t="s">
        <v>151</v>
      </c>
      <c r="B4" s="6" t="s">
        <v>152</v>
      </c>
      <c r="C4" s="6" t="s">
        <v>152</v>
      </c>
      <c r="D4" s="6" t="s">
        <v>152</v>
      </c>
      <c r="E4" s="7" t="s">
        <v>6</v>
      </c>
      <c r="F4" s="7" t="s">
        <v>42</v>
      </c>
      <c r="G4" s="7" t="s">
        <v>153</v>
      </c>
      <c r="H4" s="7" t="s">
        <v>41</v>
      </c>
    </row>
    <row r="5" spans="1:8" ht="21" customHeight="1">
      <c r="A5" s="9" t="s">
        <v>154</v>
      </c>
      <c r="B5" s="10" t="s">
        <v>152</v>
      </c>
      <c r="C5" s="10" t="s">
        <v>152</v>
      </c>
      <c r="D5" s="11" t="s">
        <v>155</v>
      </c>
      <c r="E5" s="10"/>
      <c r="F5" s="10" t="s">
        <v>152</v>
      </c>
      <c r="G5" s="10" t="s">
        <v>152</v>
      </c>
      <c r="H5" s="10"/>
    </row>
    <row r="6" spans="1:8" ht="21" customHeight="1">
      <c r="A6" s="9" t="s">
        <v>152</v>
      </c>
      <c r="B6" s="10" t="s">
        <v>152</v>
      </c>
      <c r="C6" s="10" t="s">
        <v>152</v>
      </c>
      <c r="D6" s="11" t="s">
        <v>152</v>
      </c>
      <c r="E6" s="10"/>
      <c r="F6" s="10" t="s">
        <v>152</v>
      </c>
      <c r="G6" s="10" t="s">
        <v>152</v>
      </c>
      <c r="H6" s="10"/>
    </row>
    <row r="7" spans="1:8" ht="21" customHeight="1">
      <c r="A7" s="9" t="s">
        <v>152</v>
      </c>
      <c r="B7" s="10" t="s">
        <v>152</v>
      </c>
      <c r="C7" s="10" t="s">
        <v>152</v>
      </c>
      <c r="D7" s="11" t="s">
        <v>152</v>
      </c>
      <c r="E7" s="10"/>
      <c r="F7" s="10" t="s">
        <v>152</v>
      </c>
      <c r="G7" s="10" t="s">
        <v>152</v>
      </c>
      <c r="H7" s="10"/>
    </row>
    <row r="8" spans="1:9" ht="21" customHeight="1">
      <c r="A8" s="13" t="s">
        <v>156</v>
      </c>
      <c r="B8" s="11" t="s">
        <v>157</v>
      </c>
      <c r="C8" s="11" t="s">
        <v>158</v>
      </c>
      <c r="D8" s="11" t="s">
        <v>159</v>
      </c>
      <c r="E8" s="10"/>
      <c r="F8" s="14">
        <v>2</v>
      </c>
      <c r="G8" s="14">
        <v>3</v>
      </c>
      <c r="H8" s="15" t="s">
        <v>160</v>
      </c>
      <c r="I8" s="45"/>
    </row>
    <row r="9" spans="1:8" ht="21" customHeight="1">
      <c r="A9" s="13" t="s">
        <v>152</v>
      </c>
      <c r="B9" s="11" t="s">
        <v>152</v>
      </c>
      <c r="C9" s="11" t="s">
        <v>152</v>
      </c>
      <c r="D9" s="11" t="s">
        <v>161</v>
      </c>
      <c r="E9" s="16">
        <f>SUM(E10+E19+E22+E29+E34+E37+E44)</f>
        <v>2553.4399999999996</v>
      </c>
      <c r="F9" s="16">
        <f>F10+F19+F22+F29+F34+F37+F44</f>
        <v>2759.91</v>
      </c>
      <c r="G9" s="20">
        <f>SUM(G10+G19+G22+G29+G34+G37+G44)</f>
        <v>206.47000000000025</v>
      </c>
      <c r="H9" s="17"/>
    </row>
    <row r="10" spans="1:10" ht="21" customHeight="1">
      <c r="A10" s="21" t="s">
        <v>162</v>
      </c>
      <c r="B10" s="22" t="s">
        <v>152</v>
      </c>
      <c r="C10" s="22" t="s">
        <v>152</v>
      </c>
      <c r="D10" s="22" t="s">
        <v>163</v>
      </c>
      <c r="E10" s="23">
        <v>1433.62</v>
      </c>
      <c r="F10" s="23">
        <v>1588.47</v>
      </c>
      <c r="G10" s="20">
        <f aca="true" t="shared" si="0" ref="G10:G46">SUM(F10-E10)</f>
        <v>154.85000000000014</v>
      </c>
      <c r="H10" s="17"/>
      <c r="J10" s="45"/>
    </row>
    <row r="11" spans="1:9" ht="21" customHeight="1">
      <c r="A11" s="21" t="s">
        <v>164</v>
      </c>
      <c r="B11" s="22" t="s">
        <v>152</v>
      </c>
      <c r="C11" s="22" t="s">
        <v>152</v>
      </c>
      <c r="D11" s="22" t="s">
        <v>165</v>
      </c>
      <c r="E11" s="23">
        <v>11.81</v>
      </c>
      <c r="F11" s="23">
        <v>12.26</v>
      </c>
      <c r="G11" s="20">
        <f t="shared" si="0"/>
        <v>0.4499999999999993</v>
      </c>
      <c r="H11" s="17"/>
      <c r="I11" s="46"/>
    </row>
    <row r="12" spans="1:8" ht="21" customHeight="1">
      <c r="A12" s="21" t="s">
        <v>166</v>
      </c>
      <c r="B12" s="22" t="s">
        <v>152</v>
      </c>
      <c r="C12" s="22" t="s">
        <v>152</v>
      </c>
      <c r="D12" s="22" t="s">
        <v>167</v>
      </c>
      <c r="E12" s="23">
        <v>11.81</v>
      </c>
      <c r="F12" s="23">
        <v>12.26</v>
      </c>
      <c r="G12" s="20">
        <f t="shared" si="0"/>
        <v>0.4499999999999993</v>
      </c>
      <c r="H12" s="17"/>
    </row>
    <row r="13" spans="1:8" ht="21" customHeight="1">
      <c r="A13" s="21" t="s">
        <v>168</v>
      </c>
      <c r="B13" s="22" t="s">
        <v>152</v>
      </c>
      <c r="C13" s="22" t="s">
        <v>152</v>
      </c>
      <c r="D13" s="22" t="s">
        <v>169</v>
      </c>
      <c r="E13" s="23">
        <v>1319.17</v>
      </c>
      <c r="F13" s="23">
        <v>1484.58</v>
      </c>
      <c r="G13" s="20">
        <f t="shared" si="0"/>
        <v>165.40999999999985</v>
      </c>
      <c r="H13" s="17"/>
    </row>
    <row r="14" spans="1:8" ht="21" customHeight="1">
      <c r="A14" s="21" t="s">
        <v>170</v>
      </c>
      <c r="B14" s="22" t="s">
        <v>152</v>
      </c>
      <c r="C14" s="22" t="s">
        <v>152</v>
      </c>
      <c r="D14" s="22" t="s">
        <v>167</v>
      </c>
      <c r="E14" s="23">
        <v>1319.17</v>
      </c>
      <c r="F14" s="23">
        <v>1484.58</v>
      </c>
      <c r="G14" s="20">
        <f t="shared" si="0"/>
        <v>165.40999999999985</v>
      </c>
      <c r="H14" s="17"/>
    </row>
    <row r="15" spans="1:8" ht="21" customHeight="1">
      <c r="A15" s="21" t="s">
        <v>171</v>
      </c>
      <c r="B15" s="22" t="s">
        <v>152</v>
      </c>
      <c r="C15" s="22" t="s">
        <v>152</v>
      </c>
      <c r="D15" s="22" t="s">
        <v>172</v>
      </c>
      <c r="E15" s="23">
        <v>69.88</v>
      </c>
      <c r="F15" s="23">
        <v>56.86</v>
      </c>
      <c r="G15" s="20">
        <f t="shared" si="0"/>
        <v>-13.019999999999996</v>
      </c>
      <c r="H15" s="17"/>
    </row>
    <row r="16" spans="1:8" ht="21" customHeight="1">
      <c r="A16" s="21" t="s">
        <v>173</v>
      </c>
      <c r="B16" s="22" t="s">
        <v>152</v>
      </c>
      <c r="C16" s="22" t="s">
        <v>152</v>
      </c>
      <c r="D16" s="22" t="s">
        <v>167</v>
      </c>
      <c r="E16" s="23">
        <v>69.88</v>
      </c>
      <c r="F16" s="23">
        <v>56.86</v>
      </c>
      <c r="G16" s="20">
        <f t="shared" si="0"/>
        <v>-13.019999999999996</v>
      </c>
      <c r="H16" s="17"/>
    </row>
    <row r="17" spans="1:8" ht="21" customHeight="1">
      <c r="A17" s="21" t="s">
        <v>174</v>
      </c>
      <c r="B17" s="22" t="s">
        <v>152</v>
      </c>
      <c r="C17" s="22" t="s">
        <v>152</v>
      </c>
      <c r="D17" s="22" t="s">
        <v>175</v>
      </c>
      <c r="E17" s="23">
        <v>32.76</v>
      </c>
      <c r="F17" s="23">
        <v>34.77</v>
      </c>
      <c r="G17" s="20">
        <f t="shared" si="0"/>
        <v>2.010000000000005</v>
      </c>
      <c r="H17" s="17"/>
    </row>
    <row r="18" spans="1:8" ht="21" customHeight="1">
      <c r="A18" s="21" t="s">
        <v>176</v>
      </c>
      <c r="B18" s="22" t="s">
        <v>152</v>
      </c>
      <c r="C18" s="22" t="s">
        <v>152</v>
      </c>
      <c r="D18" s="22" t="s">
        <v>167</v>
      </c>
      <c r="E18" s="23">
        <v>32.76</v>
      </c>
      <c r="F18" s="23">
        <v>34.77</v>
      </c>
      <c r="G18" s="20">
        <f t="shared" si="0"/>
        <v>2.010000000000005</v>
      </c>
      <c r="H18" s="17"/>
    </row>
    <row r="19" spans="1:8" ht="21" customHeight="1">
      <c r="A19" s="21" t="s">
        <v>177</v>
      </c>
      <c r="B19" s="22" t="s">
        <v>152</v>
      </c>
      <c r="C19" s="22" t="s">
        <v>152</v>
      </c>
      <c r="D19" s="22" t="s">
        <v>178</v>
      </c>
      <c r="E19" s="23">
        <v>57.85</v>
      </c>
      <c r="F19" s="23">
        <v>55.02</v>
      </c>
      <c r="G19" s="20">
        <f t="shared" si="0"/>
        <v>-2.8299999999999983</v>
      </c>
      <c r="H19" s="17"/>
    </row>
    <row r="20" spans="1:8" ht="21" customHeight="1">
      <c r="A20" s="21" t="s">
        <v>179</v>
      </c>
      <c r="B20" s="22" t="s">
        <v>152</v>
      </c>
      <c r="C20" s="22" t="s">
        <v>152</v>
      </c>
      <c r="D20" s="22" t="s">
        <v>180</v>
      </c>
      <c r="E20" s="23">
        <v>57.85</v>
      </c>
      <c r="F20" s="23">
        <v>55.02</v>
      </c>
      <c r="G20" s="20">
        <f t="shared" si="0"/>
        <v>-2.8299999999999983</v>
      </c>
      <c r="H20" s="17"/>
    </row>
    <row r="21" spans="1:8" ht="21" customHeight="1">
      <c r="A21" s="21" t="s">
        <v>181</v>
      </c>
      <c r="B21" s="22" t="s">
        <v>152</v>
      </c>
      <c r="C21" s="22" t="s">
        <v>152</v>
      </c>
      <c r="D21" s="22" t="s">
        <v>182</v>
      </c>
      <c r="E21" s="23">
        <v>57.85</v>
      </c>
      <c r="F21" s="23">
        <v>55.02</v>
      </c>
      <c r="G21" s="20">
        <f t="shared" si="0"/>
        <v>-2.8299999999999983</v>
      </c>
      <c r="H21" s="17"/>
    </row>
    <row r="22" spans="1:10" ht="21" customHeight="1">
      <c r="A22" s="21" t="s">
        <v>183</v>
      </c>
      <c r="B22" s="22" t="s">
        <v>152</v>
      </c>
      <c r="C22" s="22" t="s">
        <v>152</v>
      </c>
      <c r="D22" s="22" t="s">
        <v>184</v>
      </c>
      <c r="E22" s="23">
        <v>301.52</v>
      </c>
      <c r="F22" s="23">
        <v>334.54</v>
      </c>
      <c r="G22" s="20">
        <f t="shared" si="0"/>
        <v>33.02000000000004</v>
      </c>
      <c r="H22" s="17"/>
      <c r="I22" s="45"/>
      <c r="J22" s="45"/>
    </row>
    <row r="23" spans="1:8" ht="21" customHeight="1">
      <c r="A23" s="21" t="s">
        <v>185</v>
      </c>
      <c r="B23" s="22" t="s">
        <v>152</v>
      </c>
      <c r="C23" s="22" t="s">
        <v>152</v>
      </c>
      <c r="D23" s="22" t="s">
        <v>186</v>
      </c>
      <c r="E23" s="23">
        <v>42.42</v>
      </c>
      <c r="F23" s="23">
        <v>49.22</v>
      </c>
      <c r="G23" s="20">
        <f t="shared" si="0"/>
        <v>6.799999999999997</v>
      </c>
      <c r="H23" s="17"/>
    </row>
    <row r="24" spans="1:8" ht="21" customHeight="1">
      <c r="A24" s="21" t="s">
        <v>187</v>
      </c>
      <c r="B24" s="22" t="s">
        <v>152</v>
      </c>
      <c r="C24" s="22" t="s">
        <v>152</v>
      </c>
      <c r="D24" s="22" t="s">
        <v>167</v>
      </c>
      <c r="E24" s="23">
        <v>42.42</v>
      </c>
      <c r="F24" s="23">
        <v>49.22</v>
      </c>
      <c r="G24" s="20">
        <f t="shared" si="0"/>
        <v>6.799999999999997</v>
      </c>
      <c r="H24" s="17"/>
    </row>
    <row r="25" spans="1:8" ht="21" customHeight="1">
      <c r="A25" s="21" t="s">
        <v>188</v>
      </c>
      <c r="B25" s="22" t="s">
        <v>152</v>
      </c>
      <c r="C25" s="22" t="s">
        <v>152</v>
      </c>
      <c r="D25" s="22" t="s">
        <v>189</v>
      </c>
      <c r="E25" s="23">
        <v>259.1</v>
      </c>
      <c r="F25" s="23">
        <v>285.32</v>
      </c>
      <c r="G25" s="20">
        <f t="shared" si="0"/>
        <v>26.21999999999997</v>
      </c>
      <c r="H25" s="17"/>
    </row>
    <row r="26" spans="1:8" ht="21" customHeight="1">
      <c r="A26" s="21" t="s">
        <v>190</v>
      </c>
      <c r="B26" s="22" t="s">
        <v>152</v>
      </c>
      <c r="C26" s="22" t="s">
        <v>152</v>
      </c>
      <c r="D26" s="22" t="s">
        <v>191</v>
      </c>
      <c r="E26" s="23">
        <v>103.95</v>
      </c>
      <c r="F26" s="23">
        <v>110.19</v>
      </c>
      <c r="G26" s="20">
        <f t="shared" si="0"/>
        <v>6.239999999999995</v>
      </c>
      <c r="H26" s="17"/>
    </row>
    <row r="27" spans="1:8" ht="21" customHeight="1">
      <c r="A27" s="21" t="s">
        <v>192</v>
      </c>
      <c r="B27" s="22" t="s">
        <v>152</v>
      </c>
      <c r="C27" s="22" t="s">
        <v>152</v>
      </c>
      <c r="D27" s="22" t="s">
        <v>193</v>
      </c>
      <c r="E27" s="23">
        <v>155.15</v>
      </c>
      <c r="F27" s="23">
        <v>147.44</v>
      </c>
      <c r="G27" s="20">
        <f t="shared" si="0"/>
        <v>-7.710000000000008</v>
      </c>
      <c r="H27" s="17"/>
    </row>
    <row r="28" spans="1:8" ht="21" customHeight="1">
      <c r="A28" s="21" t="s">
        <v>194</v>
      </c>
      <c r="B28" s="22" t="s">
        <v>152</v>
      </c>
      <c r="C28" s="22" t="s">
        <v>152</v>
      </c>
      <c r="D28" s="22" t="s">
        <v>195</v>
      </c>
      <c r="E28" s="23">
        <v>0</v>
      </c>
      <c r="F28" s="23">
        <v>27.69</v>
      </c>
      <c r="G28" s="20">
        <f t="shared" si="0"/>
        <v>27.69</v>
      </c>
      <c r="H28" s="17"/>
    </row>
    <row r="29" spans="1:10" ht="21" customHeight="1">
      <c r="A29" s="21" t="s">
        <v>196</v>
      </c>
      <c r="B29" s="22" t="s">
        <v>152</v>
      </c>
      <c r="C29" s="22" t="s">
        <v>152</v>
      </c>
      <c r="D29" s="22" t="s">
        <v>197</v>
      </c>
      <c r="E29" s="23">
        <v>143.64</v>
      </c>
      <c r="F29" s="23">
        <v>136.95</v>
      </c>
      <c r="G29" s="20">
        <f t="shared" si="0"/>
        <v>-6.689999999999998</v>
      </c>
      <c r="H29" s="17"/>
      <c r="J29" s="45"/>
    </row>
    <row r="30" spans="1:8" ht="21" customHeight="1">
      <c r="A30" s="21" t="s">
        <v>198</v>
      </c>
      <c r="B30" s="22" t="s">
        <v>152</v>
      </c>
      <c r="C30" s="22" t="s">
        <v>152</v>
      </c>
      <c r="D30" s="22" t="s">
        <v>199</v>
      </c>
      <c r="E30" s="23">
        <v>143.64</v>
      </c>
      <c r="F30" s="23">
        <v>136.95</v>
      </c>
      <c r="G30" s="20">
        <f t="shared" si="0"/>
        <v>-6.689999999999998</v>
      </c>
      <c r="H30" s="17"/>
    </row>
    <row r="31" spans="1:8" ht="21" customHeight="1">
      <c r="A31" s="21" t="s">
        <v>200</v>
      </c>
      <c r="B31" s="22" t="s">
        <v>152</v>
      </c>
      <c r="C31" s="22" t="s">
        <v>152</v>
      </c>
      <c r="D31" s="22" t="s">
        <v>201</v>
      </c>
      <c r="E31" s="23">
        <v>38.16</v>
      </c>
      <c r="F31" s="23">
        <v>33.45</v>
      </c>
      <c r="G31" s="20">
        <f t="shared" si="0"/>
        <v>-4.709999999999994</v>
      </c>
      <c r="H31" s="17"/>
    </row>
    <row r="32" spans="1:8" ht="21" customHeight="1">
      <c r="A32" s="21" t="s">
        <v>202</v>
      </c>
      <c r="B32" s="22" t="s">
        <v>152</v>
      </c>
      <c r="C32" s="22" t="s">
        <v>152</v>
      </c>
      <c r="D32" s="22" t="s">
        <v>203</v>
      </c>
      <c r="E32" s="23">
        <v>54.55</v>
      </c>
      <c r="F32" s="23">
        <v>54.55</v>
      </c>
      <c r="G32" s="20">
        <f t="shared" si="0"/>
        <v>0</v>
      </c>
      <c r="H32" s="17"/>
    </row>
    <row r="33" spans="1:8" ht="21" customHeight="1">
      <c r="A33" s="21" t="s">
        <v>204</v>
      </c>
      <c r="B33" s="22" t="s">
        <v>152</v>
      </c>
      <c r="C33" s="22" t="s">
        <v>152</v>
      </c>
      <c r="D33" s="22" t="s">
        <v>205</v>
      </c>
      <c r="E33" s="23">
        <v>50.93</v>
      </c>
      <c r="F33" s="23">
        <v>48.95</v>
      </c>
      <c r="G33" s="20">
        <f t="shared" si="0"/>
        <v>-1.9799999999999969</v>
      </c>
      <c r="H33" s="17"/>
    </row>
    <row r="34" spans="1:8" ht="21" customHeight="1">
      <c r="A34" s="21" t="s">
        <v>206</v>
      </c>
      <c r="B34" s="22" t="s">
        <v>152</v>
      </c>
      <c r="C34" s="22" t="s">
        <v>152</v>
      </c>
      <c r="D34" s="22" t="s">
        <v>207</v>
      </c>
      <c r="E34" s="23">
        <v>15.62</v>
      </c>
      <c r="F34" s="23">
        <v>7.22</v>
      </c>
      <c r="G34" s="20">
        <f t="shared" si="0"/>
        <v>-8.399999999999999</v>
      </c>
      <c r="H34" s="17"/>
    </row>
    <row r="35" spans="1:8" ht="21" customHeight="1">
      <c r="A35" s="21" t="s">
        <v>208</v>
      </c>
      <c r="B35" s="22" t="s">
        <v>152</v>
      </c>
      <c r="C35" s="22" t="s">
        <v>152</v>
      </c>
      <c r="D35" s="22" t="s">
        <v>209</v>
      </c>
      <c r="E35" s="23">
        <v>15.62</v>
      </c>
      <c r="F35" s="23">
        <v>7.22</v>
      </c>
      <c r="G35" s="20">
        <f t="shared" si="0"/>
        <v>-8.399999999999999</v>
      </c>
      <c r="H35" s="17"/>
    </row>
    <row r="36" spans="1:8" ht="21" customHeight="1">
      <c r="A36" s="21" t="s">
        <v>210</v>
      </c>
      <c r="B36" s="22" t="s">
        <v>152</v>
      </c>
      <c r="C36" s="22" t="s">
        <v>152</v>
      </c>
      <c r="D36" s="22" t="s">
        <v>167</v>
      </c>
      <c r="E36" s="23">
        <v>15.62</v>
      </c>
      <c r="F36" s="23">
        <v>7.22</v>
      </c>
      <c r="G36" s="20">
        <f t="shared" si="0"/>
        <v>-8.399999999999999</v>
      </c>
      <c r="H36" s="17"/>
    </row>
    <row r="37" spans="1:9" ht="21" customHeight="1">
      <c r="A37" s="21" t="s">
        <v>211</v>
      </c>
      <c r="B37" s="22" t="s">
        <v>152</v>
      </c>
      <c r="C37" s="22" t="s">
        <v>152</v>
      </c>
      <c r="D37" s="22" t="s">
        <v>212</v>
      </c>
      <c r="E37" s="23">
        <v>484.83</v>
      </c>
      <c r="F37" s="23">
        <v>525.58</v>
      </c>
      <c r="G37" s="20">
        <f t="shared" si="0"/>
        <v>40.75000000000006</v>
      </c>
      <c r="H37" s="17"/>
      <c r="I37" s="45"/>
    </row>
    <row r="38" spans="1:8" ht="21" customHeight="1">
      <c r="A38" s="21" t="s">
        <v>213</v>
      </c>
      <c r="B38" s="22" t="s">
        <v>152</v>
      </c>
      <c r="C38" s="22" t="s">
        <v>152</v>
      </c>
      <c r="D38" s="22" t="s">
        <v>214</v>
      </c>
      <c r="E38" s="23">
        <v>345.28</v>
      </c>
      <c r="F38" s="23">
        <v>377.15</v>
      </c>
      <c r="G38" s="20">
        <f t="shared" si="0"/>
        <v>31.870000000000005</v>
      </c>
      <c r="H38" s="17"/>
    </row>
    <row r="39" spans="1:8" ht="21" customHeight="1">
      <c r="A39" s="21" t="s">
        <v>215</v>
      </c>
      <c r="B39" s="22" t="s">
        <v>152</v>
      </c>
      <c r="C39" s="22" t="s">
        <v>152</v>
      </c>
      <c r="D39" s="22" t="s">
        <v>167</v>
      </c>
      <c r="E39" s="23">
        <v>345.28</v>
      </c>
      <c r="F39" s="23">
        <v>377.15</v>
      </c>
      <c r="G39" s="20">
        <f t="shared" si="0"/>
        <v>31.870000000000005</v>
      </c>
      <c r="H39" s="17"/>
    </row>
    <row r="40" spans="1:8" ht="21" customHeight="1">
      <c r="A40" s="21" t="s">
        <v>216</v>
      </c>
      <c r="B40" s="22" t="s">
        <v>152</v>
      </c>
      <c r="C40" s="22" t="s">
        <v>152</v>
      </c>
      <c r="D40" s="22" t="s">
        <v>217</v>
      </c>
      <c r="E40" s="23">
        <v>66.91</v>
      </c>
      <c r="F40" s="23">
        <v>68.65</v>
      </c>
      <c r="G40" s="20">
        <f t="shared" si="0"/>
        <v>1.740000000000009</v>
      </c>
      <c r="H40" s="17"/>
    </row>
    <row r="41" spans="1:8" ht="21" customHeight="1">
      <c r="A41" s="21" t="s">
        <v>218</v>
      </c>
      <c r="B41" s="22" t="s">
        <v>152</v>
      </c>
      <c r="C41" s="22" t="s">
        <v>152</v>
      </c>
      <c r="D41" s="22" t="s">
        <v>167</v>
      </c>
      <c r="E41" s="23">
        <v>66.91</v>
      </c>
      <c r="F41" s="23">
        <v>68.65</v>
      </c>
      <c r="G41" s="20">
        <f t="shared" si="0"/>
        <v>1.740000000000009</v>
      </c>
      <c r="H41" s="17"/>
    </row>
    <row r="42" spans="1:8" ht="21" customHeight="1">
      <c r="A42" s="21" t="s">
        <v>219</v>
      </c>
      <c r="B42" s="22" t="s">
        <v>152</v>
      </c>
      <c r="C42" s="22" t="s">
        <v>152</v>
      </c>
      <c r="D42" s="22" t="s">
        <v>220</v>
      </c>
      <c r="E42" s="23">
        <v>72.64</v>
      </c>
      <c r="F42" s="23">
        <v>79.78</v>
      </c>
      <c r="G42" s="20">
        <f t="shared" si="0"/>
        <v>7.140000000000001</v>
      </c>
      <c r="H42" s="17"/>
    </row>
    <row r="43" spans="1:8" ht="21" customHeight="1">
      <c r="A43" s="21" t="s">
        <v>221</v>
      </c>
      <c r="B43" s="22" t="s">
        <v>152</v>
      </c>
      <c r="C43" s="22" t="s">
        <v>152</v>
      </c>
      <c r="D43" s="22" t="s">
        <v>167</v>
      </c>
      <c r="E43" s="23">
        <v>72.64</v>
      </c>
      <c r="F43" s="23">
        <v>79.78</v>
      </c>
      <c r="G43" s="20">
        <f t="shared" si="0"/>
        <v>7.140000000000001</v>
      </c>
      <c r="H43" s="17"/>
    </row>
    <row r="44" spans="1:8" ht="21" customHeight="1">
      <c r="A44" s="21" t="s">
        <v>222</v>
      </c>
      <c r="B44" s="22" t="s">
        <v>152</v>
      </c>
      <c r="C44" s="22" t="s">
        <v>152</v>
      </c>
      <c r="D44" s="22" t="s">
        <v>223</v>
      </c>
      <c r="E44" s="23">
        <v>116.36</v>
      </c>
      <c r="F44" s="23">
        <v>112.13</v>
      </c>
      <c r="G44" s="20">
        <f t="shared" si="0"/>
        <v>-4.230000000000004</v>
      </c>
      <c r="H44" s="17"/>
    </row>
    <row r="45" spans="1:8" ht="21" customHeight="1">
      <c r="A45" s="21" t="s">
        <v>224</v>
      </c>
      <c r="B45" s="22" t="s">
        <v>152</v>
      </c>
      <c r="C45" s="22" t="s">
        <v>152</v>
      </c>
      <c r="D45" s="22" t="s">
        <v>225</v>
      </c>
      <c r="E45" s="23">
        <v>116.36</v>
      </c>
      <c r="F45" s="23">
        <v>112.13</v>
      </c>
      <c r="G45" s="20">
        <f t="shared" si="0"/>
        <v>-4.230000000000004</v>
      </c>
      <c r="H45" s="17"/>
    </row>
    <row r="46" spans="1:9" ht="21" customHeight="1">
      <c r="A46" s="21" t="s">
        <v>226</v>
      </c>
      <c r="B46" s="22" t="s">
        <v>152</v>
      </c>
      <c r="C46" s="22" t="s">
        <v>152</v>
      </c>
      <c r="D46" s="22" t="s">
        <v>227</v>
      </c>
      <c r="E46" s="23">
        <v>116.36</v>
      </c>
      <c r="F46" s="23">
        <v>112.13</v>
      </c>
      <c r="G46" s="20">
        <f t="shared" si="0"/>
        <v>-4.230000000000004</v>
      </c>
      <c r="H46" s="44"/>
      <c r="I46" s="45"/>
    </row>
  </sheetData>
  <sheetProtection/>
  <mergeCells count="49">
    <mergeCell ref="A2:H2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8:A9"/>
    <mergeCell ref="B8:B9"/>
    <mergeCell ref="C8:C9"/>
    <mergeCell ref="D5:D7"/>
    <mergeCell ref="E4:E7"/>
    <mergeCell ref="F4:F7"/>
    <mergeCell ref="G4:G7"/>
    <mergeCell ref="H4:H7"/>
    <mergeCell ref="H8:H46"/>
    <mergeCell ref="A5:C7"/>
  </mergeCells>
  <printOptions/>
  <pageMargins left="0.75" right="0.16" top="0.79" bottom="0.79" header="0.51" footer="0.51"/>
  <pageSetup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I29" sqref="I29"/>
    </sheetView>
  </sheetViews>
  <sheetFormatPr defaultColWidth="9.00390625" defaultRowHeight="14.25"/>
  <cols>
    <col min="1" max="1" width="2.25390625" style="0" customWidth="1"/>
    <col min="2" max="2" width="2.625" style="0" customWidth="1"/>
    <col min="3" max="3" width="4.375" style="0" customWidth="1"/>
    <col min="4" max="4" width="34.125" style="0" customWidth="1"/>
    <col min="5" max="5" width="10.625" style="0" customWidth="1"/>
    <col min="6" max="6" width="10.00390625" style="0" customWidth="1"/>
    <col min="7" max="7" width="10.125" style="0" customWidth="1"/>
    <col min="8" max="8" width="12.25390625" style="0" customWidth="1"/>
  </cols>
  <sheetData>
    <row r="1" ht="17.25" customHeight="1">
      <c r="A1" t="s">
        <v>228</v>
      </c>
    </row>
    <row r="2" spans="1:8" ht="20.25">
      <c r="A2" s="1" t="s">
        <v>229</v>
      </c>
      <c r="B2" s="1"/>
      <c r="C2" s="1"/>
      <c r="D2" s="1"/>
      <c r="E2" s="1"/>
      <c r="F2" s="1"/>
      <c r="G2" s="1"/>
      <c r="H2" s="1"/>
    </row>
    <row r="3" spans="1:8" ht="21" customHeight="1">
      <c r="A3" s="2"/>
      <c r="B3" s="3"/>
      <c r="C3" s="3"/>
      <c r="D3" s="3"/>
      <c r="E3" s="3"/>
      <c r="F3" s="3"/>
      <c r="G3" s="3"/>
      <c r="H3" s="4" t="s">
        <v>2</v>
      </c>
    </row>
    <row r="4" spans="1:8" ht="21" customHeight="1">
      <c r="A4" s="5" t="s">
        <v>151</v>
      </c>
      <c r="B4" s="6" t="s">
        <v>152</v>
      </c>
      <c r="C4" s="6" t="s">
        <v>152</v>
      </c>
      <c r="D4" s="6" t="s">
        <v>152</v>
      </c>
      <c r="E4" s="7" t="s">
        <v>230</v>
      </c>
      <c r="F4" s="7" t="s">
        <v>42</v>
      </c>
      <c r="G4" s="8" t="s">
        <v>231</v>
      </c>
      <c r="H4" s="7" t="s">
        <v>41</v>
      </c>
    </row>
    <row r="5" spans="1:8" ht="21" customHeight="1">
      <c r="A5" s="9" t="s">
        <v>154</v>
      </c>
      <c r="B5" s="10" t="s">
        <v>152</v>
      </c>
      <c r="C5" s="10" t="s">
        <v>152</v>
      </c>
      <c r="D5" s="11" t="s">
        <v>155</v>
      </c>
      <c r="E5" s="10" t="s">
        <v>152</v>
      </c>
      <c r="F5" s="10" t="s">
        <v>152</v>
      </c>
      <c r="G5" s="12"/>
      <c r="H5" s="10"/>
    </row>
    <row r="6" spans="1:8" ht="21" customHeight="1">
      <c r="A6" s="9" t="s">
        <v>152</v>
      </c>
      <c r="B6" s="10" t="s">
        <v>152</v>
      </c>
      <c r="C6" s="10" t="s">
        <v>152</v>
      </c>
      <c r="D6" s="11" t="s">
        <v>152</v>
      </c>
      <c r="E6" s="10" t="s">
        <v>152</v>
      </c>
      <c r="F6" s="10" t="s">
        <v>152</v>
      </c>
      <c r="G6" s="12"/>
      <c r="H6" s="10"/>
    </row>
    <row r="7" spans="1:8" ht="21" customHeight="1">
      <c r="A7" s="9" t="s">
        <v>152</v>
      </c>
      <c r="B7" s="10" t="s">
        <v>152</v>
      </c>
      <c r="C7" s="10" t="s">
        <v>152</v>
      </c>
      <c r="D7" s="11" t="s">
        <v>152</v>
      </c>
      <c r="E7" s="10" t="s">
        <v>152</v>
      </c>
      <c r="F7" s="10" t="s">
        <v>152</v>
      </c>
      <c r="G7" s="9"/>
      <c r="H7" s="10"/>
    </row>
    <row r="8" spans="1:8" ht="21" customHeight="1">
      <c r="A8" s="13" t="s">
        <v>156</v>
      </c>
      <c r="B8" s="11" t="s">
        <v>157</v>
      </c>
      <c r="C8" s="11" t="s">
        <v>158</v>
      </c>
      <c r="D8" s="11" t="s">
        <v>159</v>
      </c>
      <c r="E8" s="14">
        <v>1</v>
      </c>
      <c r="F8" s="14">
        <v>3</v>
      </c>
      <c r="G8" s="10"/>
      <c r="H8" s="15" t="s">
        <v>232</v>
      </c>
    </row>
    <row r="9" spans="1:8" ht="21" customHeight="1">
      <c r="A9" s="13" t="s">
        <v>152</v>
      </c>
      <c r="B9" s="11" t="s">
        <v>152</v>
      </c>
      <c r="C9" s="11" t="s">
        <v>152</v>
      </c>
      <c r="D9" s="11" t="s">
        <v>161</v>
      </c>
      <c r="E9" s="16">
        <f aca="true" t="shared" si="0" ref="E9:G9">E10+E23+E29+E32+E57+E63+E66+E69+E86+E89+E92</f>
        <v>260</v>
      </c>
      <c r="F9" s="16">
        <f t="shared" si="0"/>
        <v>2489.31</v>
      </c>
      <c r="G9" s="16">
        <f t="shared" si="0"/>
        <v>2229.31</v>
      </c>
      <c r="H9" s="17"/>
    </row>
    <row r="10" spans="1:8" ht="21" customHeight="1">
      <c r="A10" s="18" t="s">
        <v>162</v>
      </c>
      <c r="B10" s="19" t="s">
        <v>152</v>
      </c>
      <c r="C10" s="19" t="s">
        <v>152</v>
      </c>
      <c r="D10" s="19" t="s">
        <v>163</v>
      </c>
      <c r="E10" s="16">
        <v>99</v>
      </c>
      <c r="F10" s="16">
        <v>160.88</v>
      </c>
      <c r="G10" s="20">
        <f aca="true" t="shared" si="1" ref="G10:G78">SUM(F10-E10)</f>
        <v>61.879999999999995</v>
      </c>
      <c r="H10" s="17"/>
    </row>
    <row r="11" spans="1:8" ht="21" customHeight="1">
      <c r="A11" s="21" t="s">
        <v>164</v>
      </c>
      <c r="B11" s="22" t="s">
        <v>152</v>
      </c>
      <c r="C11" s="22" t="s">
        <v>152</v>
      </c>
      <c r="D11" s="22" t="s">
        <v>165</v>
      </c>
      <c r="E11" s="23">
        <v>11</v>
      </c>
      <c r="F11" s="23">
        <v>11</v>
      </c>
      <c r="G11" s="20">
        <f t="shared" si="1"/>
        <v>0</v>
      </c>
      <c r="H11" s="17"/>
    </row>
    <row r="12" spans="1:8" ht="21" customHeight="1">
      <c r="A12" s="21" t="s">
        <v>233</v>
      </c>
      <c r="B12" s="22" t="s">
        <v>152</v>
      </c>
      <c r="C12" s="22" t="s">
        <v>152</v>
      </c>
      <c r="D12" s="22" t="s">
        <v>234</v>
      </c>
      <c r="E12" s="23">
        <v>3</v>
      </c>
      <c r="F12" s="23">
        <v>3</v>
      </c>
      <c r="G12" s="20">
        <f t="shared" si="1"/>
        <v>0</v>
      </c>
      <c r="H12" s="17"/>
    </row>
    <row r="13" spans="1:8" ht="21" customHeight="1">
      <c r="A13" s="21" t="s">
        <v>235</v>
      </c>
      <c r="B13" s="22" t="s">
        <v>152</v>
      </c>
      <c r="C13" s="22" t="s">
        <v>152</v>
      </c>
      <c r="D13" s="22" t="s">
        <v>236</v>
      </c>
      <c r="E13" s="23">
        <v>8</v>
      </c>
      <c r="F13" s="23">
        <v>8</v>
      </c>
      <c r="G13" s="20">
        <f t="shared" si="1"/>
        <v>0</v>
      </c>
      <c r="H13" s="17"/>
    </row>
    <row r="14" spans="1:8" ht="21" customHeight="1">
      <c r="A14" s="21" t="s">
        <v>237</v>
      </c>
      <c r="B14" s="22" t="s">
        <v>152</v>
      </c>
      <c r="C14" s="22" t="s">
        <v>152</v>
      </c>
      <c r="D14" s="22" t="s">
        <v>238</v>
      </c>
      <c r="E14" s="23">
        <v>0</v>
      </c>
      <c r="F14" s="23">
        <v>0</v>
      </c>
      <c r="G14" s="20">
        <f t="shared" si="1"/>
        <v>0</v>
      </c>
      <c r="H14" s="17"/>
    </row>
    <row r="15" spans="1:8" ht="21" customHeight="1">
      <c r="A15" s="21" t="s">
        <v>239</v>
      </c>
      <c r="B15" s="22" t="s">
        <v>152</v>
      </c>
      <c r="C15" s="22" t="s">
        <v>152</v>
      </c>
      <c r="D15" s="22" t="s">
        <v>240</v>
      </c>
      <c r="E15" s="23">
        <v>0</v>
      </c>
      <c r="F15" s="23">
        <v>0</v>
      </c>
      <c r="G15" s="20">
        <f t="shared" si="1"/>
        <v>0</v>
      </c>
      <c r="H15" s="17"/>
    </row>
    <row r="16" spans="1:8" ht="21" customHeight="1">
      <c r="A16" s="21" t="s">
        <v>168</v>
      </c>
      <c r="B16" s="22" t="s">
        <v>152</v>
      </c>
      <c r="C16" s="22" t="s">
        <v>152</v>
      </c>
      <c r="D16" s="22" t="s">
        <v>169</v>
      </c>
      <c r="E16" s="23">
        <v>88</v>
      </c>
      <c r="F16" s="23">
        <v>0</v>
      </c>
      <c r="G16" s="20">
        <f t="shared" si="1"/>
        <v>-88</v>
      </c>
      <c r="H16" s="17"/>
    </row>
    <row r="17" spans="1:8" ht="21" customHeight="1">
      <c r="A17" s="21" t="s">
        <v>241</v>
      </c>
      <c r="B17" s="22" t="s">
        <v>152</v>
      </c>
      <c r="C17" s="22" t="s">
        <v>152</v>
      </c>
      <c r="D17" s="22" t="s">
        <v>242</v>
      </c>
      <c r="E17" s="23">
        <v>88</v>
      </c>
      <c r="F17" s="23">
        <v>0</v>
      </c>
      <c r="G17" s="20">
        <f t="shared" si="1"/>
        <v>-88</v>
      </c>
      <c r="H17" s="17"/>
    </row>
    <row r="18" spans="1:8" ht="21" customHeight="1">
      <c r="A18" s="21" t="s">
        <v>243</v>
      </c>
      <c r="B18" s="22" t="s">
        <v>152</v>
      </c>
      <c r="C18" s="22" t="s">
        <v>152</v>
      </c>
      <c r="D18" s="22" t="s">
        <v>244</v>
      </c>
      <c r="E18" s="23">
        <v>0</v>
      </c>
      <c r="F18" s="23">
        <v>0</v>
      </c>
      <c r="G18" s="20">
        <f t="shared" si="1"/>
        <v>0</v>
      </c>
      <c r="H18" s="17"/>
    </row>
    <row r="19" spans="1:8" ht="21" customHeight="1">
      <c r="A19" s="21" t="s">
        <v>245</v>
      </c>
      <c r="B19" s="22" t="s">
        <v>152</v>
      </c>
      <c r="C19" s="22" t="s">
        <v>152</v>
      </c>
      <c r="D19" s="22" t="s">
        <v>246</v>
      </c>
      <c r="E19" s="23">
        <v>2</v>
      </c>
      <c r="F19" s="23">
        <v>0</v>
      </c>
      <c r="G19" s="20">
        <f t="shared" si="1"/>
        <v>-2</v>
      </c>
      <c r="H19" s="17"/>
    </row>
    <row r="20" spans="1:8" ht="21" customHeight="1">
      <c r="A20" s="21" t="s">
        <v>247</v>
      </c>
      <c r="B20" s="22" t="s">
        <v>152</v>
      </c>
      <c r="C20" s="22" t="s">
        <v>152</v>
      </c>
      <c r="D20" s="22" t="s">
        <v>242</v>
      </c>
      <c r="E20" s="23">
        <v>2</v>
      </c>
      <c r="F20" s="23">
        <v>0</v>
      </c>
      <c r="G20" s="20">
        <f t="shared" si="1"/>
        <v>-2</v>
      </c>
      <c r="H20" s="17"/>
    </row>
    <row r="21" spans="1:8" ht="21" customHeight="1">
      <c r="A21" s="21" t="s">
        <v>248</v>
      </c>
      <c r="B21" s="22" t="s">
        <v>152</v>
      </c>
      <c r="C21" s="22" t="s">
        <v>152</v>
      </c>
      <c r="D21" s="22" t="s">
        <v>249</v>
      </c>
      <c r="E21" s="23">
        <v>0</v>
      </c>
      <c r="F21" s="23">
        <v>0</v>
      </c>
      <c r="G21" s="20">
        <f t="shared" si="1"/>
        <v>0</v>
      </c>
      <c r="H21" s="17"/>
    </row>
    <row r="22" spans="1:8" ht="21" customHeight="1">
      <c r="A22" s="21" t="s">
        <v>250</v>
      </c>
      <c r="B22" s="22" t="s">
        <v>152</v>
      </c>
      <c r="C22" s="22" t="s">
        <v>152</v>
      </c>
      <c r="D22" s="22" t="s">
        <v>242</v>
      </c>
      <c r="E22" s="23">
        <v>0</v>
      </c>
      <c r="F22" s="23">
        <v>0</v>
      </c>
      <c r="G22" s="20">
        <f t="shared" si="1"/>
        <v>0</v>
      </c>
      <c r="H22" s="17"/>
    </row>
    <row r="23" spans="1:8" ht="21" customHeight="1">
      <c r="A23" s="21" t="s">
        <v>251</v>
      </c>
      <c r="B23" s="22" t="s">
        <v>152</v>
      </c>
      <c r="C23" s="22" t="s">
        <v>152</v>
      </c>
      <c r="D23" s="22" t="s">
        <v>252</v>
      </c>
      <c r="E23" s="23">
        <v>0</v>
      </c>
      <c r="F23" s="23">
        <v>42.45</v>
      </c>
      <c r="G23" s="20">
        <f t="shared" si="1"/>
        <v>42.45</v>
      </c>
      <c r="H23" s="17"/>
    </row>
    <row r="24" spans="1:8" ht="21" customHeight="1">
      <c r="A24" s="21">
        <v>20404</v>
      </c>
      <c r="B24" s="22" t="s">
        <v>152</v>
      </c>
      <c r="C24" s="22" t="s">
        <v>152</v>
      </c>
      <c r="D24" s="22" t="s">
        <v>253</v>
      </c>
      <c r="E24" s="23">
        <v>0</v>
      </c>
      <c r="F24" s="23">
        <v>10</v>
      </c>
      <c r="G24" s="20">
        <f t="shared" si="1"/>
        <v>10</v>
      </c>
      <c r="H24" s="17"/>
    </row>
    <row r="25" spans="1:8" ht="21" customHeight="1">
      <c r="A25" s="24">
        <v>20607</v>
      </c>
      <c r="B25" s="25"/>
      <c r="C25" s="26"/>
      <c r="D25" s="22" t="s">
        <v>254</v>
      </c>
      <c r="E25" s="23">
        <v>0</v>
      </c>
      <c r="F25" s="23">
        <v>13.6</v>
      </c>
      <c r="G25" s="20">
        <f t="shared" si="1"/>
        <v>13.6</v>
      </c>
      <c r="H25" s="17"/>
    </row>
    <row r="26" spans="1:8" ht="21" customHeight="1">
      <c r="A26" s="24">
        <v>2060702</v>
      </c>
      <c r="B26" s="25"/>
      <c r="C26" s="26"/>
      <c r="D26" s="22" t="s">
        <v>255</v>
      </c>
      <c r="E26" s="23">
        <v>0</v>
      </c>
      <c r="F26" s="23">
        <v>13.6</v>
      </c>
      <c r="G26" s="20">
        <f t="shared" si="1"/>
        <v>13.6</v>
      </c>
      <c r="H26" s="17"/>
    </row>
    <row r="27" spans="1:8" ht="21" customHeight="1">
      <c r="A27" s="24">
        <v>20699</v>
      </c>
      <c r="B27" s="25"/>
      <c r="C27" s="26"/>
      <c r="D27" s="22" t="s">
        <v>256</v>
      </c>
      <c r="E27" s="23">
        <v>0</v>
      </c>
      <c r="F27" s="23">
        <v>18.85</v>
      </c>
      <c r="G27" s="20">
        <f t="shared" si="1"/>
        <v>18.85</v>
      </c>
      <c r="H27" s="17"/>
    </row>
    <row r="28" spans="1:8" ht="21" customHeight="1">
      <c r="A28" s="24">
        <v>2069999</v>
      </c>
      <c r="B28" s="25"/>
      <c r="C28" s="26"/>
      <c r="D28" s="22" t="s">
        <v>257</v>
      </c>
      <c r="E28" s="23">
        <v>0</v>
      </c>
      <c r="F28" s="23">
        <v>18.85</v>
      </c>
      <c r="G28" s="20">
        <f t="shared" si="1"/>
        <v>18.85</v>
      </c>
      <c r="H28" s="17"/>
    </row>
    <row r="29" spans="1:8" ht="21" customHeight="1">
      <c r="A29" s="21" t="s">
        <v>177</v>
      </c>
      <c r="B29" s="22" t="s">
        <v>152</v>
      </c>
      <c r="C29" s="22" t="s">
        <v>152</v>
      </c>
      <c r="D29" s="22" t="s">
        <v>178</v>
      </c>
      <c r="E29" s="23">
        <v>0</v>
      </c>
      <c r="F29" s="23">
        <v>4</v>
      </c>
      <c r="G29" s="20">
        <f t="shared" si="1"/>
        <v>4</v>
      </c>
      <c r="H29" s="17"/>
    </row>
    <row r="30" spans="1:8" ht="21" customHeight="1">
      <c r="A30" s="21">
        <v>20799</v>
      </c>
      <c r="B30" s="22" t="s">
        <v>152</v>
      </c>
      <c r="C30" s="22" t="s">
        <v>152</v>
      </c>
      <c r="D30" s="22" t="s">
        <v>258</v>
      </c>
      <c r="E30" s="23">
        <v>0</v>
      </c>
      <c r="F30" s="23">
        <v>4</v>
      </c>
      <c r="G30" s="20">
        <f t="shared" si="1"/>
        <v>4</v>
      </c>
      <c r="H30" s="17"/>
    </row>
    <row r="31" spans="1:8" ht="21" customHeight="1">
      <c r="A31" s="21">
        <v>2079999</v>
      </c>
      <c r="B31" s="22" t="s">
        <v>152</v>
      </c>
      <c r="C31" s="22" t="s">
        <v>152</v>
      </c>
      <c r="D31" s="22" t="s">
        <v>259</v>
      </c>
      <c r="E31" s="23">
        <v>0</v>
      </c>
      <c r="F31" s="23">
        <v>4</v>
      </c>
      <c r="G31" s="20">
        <f t="shared" si="1"/>
        <v>4</v>
      </c>
      <c r="H31" s="17"/>
    </row>
    <row r="32" spans="1:8" ht="21" customHeight="1">
      <c r="A32" s="21" t="s">
        <v>183</v>
      </c>
      <c r="B32" s="22" t="s">
        <v>152</v>
      </c>
      <c r="C32" s="22" t="s">
        <v>152</v>
      </c>
      <c r="D32" s="22" t="s">
        <v>184</v>
      </c>
      <c r="E32" s="23">
        <v>50.01</v>
      </c>
      <c r="F32" s="23">
        <v>1137.91</v>
      </c>
      <c r="G32" s="20">
        <f t="shared" si="1"/>
        <v>1087.9</v>
      </c>
      <c r="H32" s="17"/>
    </row>
    <row r="33" spans="1:8" ht="21" customHeight="1">
      <c r="A33" s="21" t="s">
        <v>260</v>
      </c>
      <c r="B33" s="22" t="s">
        <v>152</v>
      </c>
      <c r="C33" s="22" t="s">
        <v>152</v>
      </c>
      <c r="D33" s="22" t="s">
        <v>261</v>
      </c>
      <c r="E33" s="23">
        <v>0</v>
      </c>
      <c r="F33" s="23">
        <v>31.46</v>
      </c>
      <c r="G33" s="20">
        <f t="shared" si="1"/>
        <v>31.46</v>
      </c>
      <c r="H33" s="17"/>
    </row>
    <row r="34" spans="1:8" ht="21" customHeight="1">
      <c r="A34" s="21" t="s">
        <v>262</v>
      </c>
      <c r="B34" s="22" t="s">
        <v>152</v>
      </c>
      <c r="C34" s="22" t="s">
        <v>152</v>
      </c>
      <c r="D34" s="22" t="s">
        <v>263</v>
      </c>
      <c r="E34" s="23">
        <v>0</v>
      </c>
      <c r="F34" s="23">
        <v>31.46</v>
      </c>
      <c r="G34" s="20">
        <f t="shared" si="1"/>
        <v>31.46</v>
      </c>
      <c r="H34" s="17"/>
    </row>
    <row r="35" spans="1:8" ht="21" customHeight="1">
      <c r="A35" s="27">
        <v>20806</v>
      </c>
      <c r="B35" s="28"/>
      <c r="C35" s="29"/>
      <c r="D35" s="22" t="s">
        <v>264</v>
      </c>
      <c r="E35" s="23">
        <v>0</v>
      </c>
      <c r="F35" s="23">
        <v>159.11</v>
      </c>
      <c r="G35" s="20">
        <f t="shared" si="1"/>
        <v>159.11</v>
      </c>
      <c r="H35" s="17"/>
    </row>
    <row r="36" spans="1:8" ht="21" customHeight="1">
      <c r="A36" s="27">
        <v>2080601</v>
      </c>
      <c r="B36" s="28"/>
      <c r="C36" s="29"/>
      <c r="D36" s="22" t="s">
        <v>265</v>
      </c>
      <c r="E36" s="23">
        <v>0</v>
      </c>
      <c r="F36" s="23">
        <v>79.11</v>
      </c>
      <c r="G36" s="20">
        <f t="shared" si="1"/>
        <v>79.11</v>
      </c>
      <c r="H36" s="17"/>
    </row>
    <row r="37" spans="1:8" ht="21" customHeight="1">
      <c r="A37" s="27">
        <v>2080699</v>
      </c>
      <c r="B37" s="28"/>
      <c r="C37" s="29"/>
      <c r="D37" s="22" t="s">
        <v>266</v>
      </c>
      <c r="E37" s="23">
        <v>0</v>
      </c>
      <c r="F37" s="23">
        <v>80</v>
      </c>
      <c r="G37" s="20">
        <f t="shared" si="1"/>
        <v>80</v>
      </c>
      <c r="H37" s="17"/>
    </row>
    <row r="38" spans="1:8" ht="21" customHeight="1">
      <c r="A38" s="21" t="s">
        <v>267</v>
      </c>
      <c r="B38" s="22" t="s">
        <v>152</v>
      </c>
      <c r="C38" s="22" t="s">
        <v>152</v>
      </c>
      <c r="D38" s="22" t="s">
        <v>268</v>
      </c>
      <c r="E38" s="23">
        <v>50.01</v>
      </c>
      <c r="F38" s="23">
        <v>650.79</v>
      </c>
      <c r="G38" s="20">
        <f t="shared" si="1"/>
        <v>600.78</v>
      </c>
      <c r="H38" s="17"/>
    </row>
    <row r="39" spans="1:8" ht="21" customHeight="1">
      <c r="A39" s="21" t="s">
        <v>269</v>
      </c>
      <c r="B39" s="22" t="s">
        <v>152</v>
      </c>
      <c r="C39" s="22" t="s">
        <v>152</v>
      </c>
      <c r="D39" s="22" t="s">
        <v>270</v>
      </c>
      <c r="E39" s="23">
        <v>0</v>
      </c>
      <c r="F39" s="23">
        <v>25.32</v>
      </c>
      <c r="G39" s="20">
        <f t="shared" si="1"/>
        <v>25.32</v>
      </c>
      <c r="H39" s="17"/>
    </row>
    <row r="40" spans="1:8" ht="21" customHeight="1">
      <c r="A40" s="21" t="s">
        <v>271</v>
      </c>
      <c r="B40" s="22" t="s">
        <v>152</v>
      </c>
      <c r="C40" s="22" t="s">
        <v>152</v>
      </c>
      <c r="D40" s="22" t="s">
        <v>272</v>
      </c>
      <c r="E40" s="23">
        <v>0</v>
      </c>
      <c r="F40" s="23">
        <v>136.29</v>
      </c>
      <c r="G40" s="20">
        <f t="shared" si="1"/>
        <v>136.29</v>
      </c>
      <c r="H40" s="17"/>
    </row>
    <row r="41" spans="1:8" ht="21" customHeight="1">
      <c r="A41" s="21" t="s">
        <v>273</v>
      </c>
      <c r="B41" s="22" t="s">
        <v>152</v>
      </c>
      <c r="C41" s="22" t="s">
        <v>152</v>
      </c>
      <c r="D41" s="22" t="s">
        <v>274</v>
      </c>
      <c r="E41" s="23">
        <v>0</v>
      </c>
      <c r="F41" s="23">
        <v>121.08</v>
      </c>
      <c r="G41" s="20">
        <f t="shared" si="1"/>
        <v>121.08</v>
      </c>
      <c r="H41" s="17"/>
    </row>
    <row r="42" spans="1:8" ht="21" customHeight="1">
      <c r="A42" s="21" t="s">
        <v>275</v>
      </c>
      <c r="B42" s="22" t="s">
        <v>152</v>
      </c>
      <c r="C42" s="22" t="s">
        <v>152</v>
      </c>
      <c r="D42" s="22" t="s">
        <v>276</v>
      </c>
      <c r="E42" s="23">
        <v>50.01</v>
      </c>
      <c r="F42" s="23">
        <v>50.63</v>
      </c>
      <c r="G42" s="20">
        <f t="shared" si="1"/>
        <v>0.6200000000000045</v>
      </c>
      <c r="H42" s="17"/>
    </row>
    <row r="43" spans="1:8" ht="21" customHeight="1">
      <c r="A43" s="21" t="s">
        <v>277</v>
      </c>
      <c r="B43" s="22" t="s">
        <v>152</v>
      </c>
      <c r="C43" s="22" t="s">
        <v>152</v>
      </c>
      <c r="D43" s="22" t="s">
        <v>278</v>
      </c>
      <c r="E43" s="23">
        <v>0</v>
      </c>
      <c r="F43" s="23">
        <v>317.47</v>
      </c>
      <c r="G43" s="20">
        <f t="shared" si="1"/>
        <v>317.47</v>
      </c>
      <c r="H43" s="17"/>
    </row>
    <row r="44" spans="1:8" ht="21" customHeight="1">
      <c r="A44" s="27">
        <v>20809</v>
      </c>
      <c r="B44" s="28"/>
      <c r="C44" s="29"/>
      <c r="D44" s="22" t="s">
        <v>279</v>
      </c>
      <c r="E44" s="23">
        <v>0</v>
      </c>
      <c r="F44" s="23">
        <v>3.52</v>
      </c>
      <c r="G44" s="20">
        <f t="shared" si="1"/>
        <v>3.52</v>
      </c>
      <c r="H44" s="17"/>
    </row>
    <row r="45" spans="1:8" ht="21" customHeight="1">
      <c r="A45" s="27">
        <v>2080901</v>
      </c>
      <c r="B45" s="28"/>
      <c r="C45" s="29"/>
      <c r="D45" s="22" t="s">
        <v>280</v>
      </c>
      <c r="E45" s="23">
        <v>0</v>
      </c>
      <c r="F45" s="23">
        <v>3.52</v>
      </c>
      <c r="G45" s="20">
        <f t="shared" si="1"/>
        <v>3.52</v>
      </c>
      <c r="H45" s="17"/>
    </row>
    <row r="46" spans="1:8" ht="21" customHeight="1">
      <c r="A46" s="21" t="s">
        <v>281</v>
      </c>
      <c r="B46" s="22" t="s">
        <v>152</v>
      </c>
      <c r="C46" s="22" t="s">
        <v>152</v>
      </c>
      <c r="D46" s="22" t="s">
        <v>282</v>
      </c>
      <c r="E46" s="23">
        <v>0</v>
      </c>
      <c r="F46" s="23">
        <v>107.31</v>
      </c>
      <c r="G46" s="20">
        <f t="shared" si="1"/>
        <v>107.31</v>
      </c>
      <c r="H46" s="17"/>
    </row>
    <row r="47" spans="1:8" ht="21" customHeight="1">
      <c r="A47" s="21" t="s">
        <v>283</v>
      </c>
      <c r="B47" s="22" t="s">
        <v>152</v>
      </c>
      <c r="C47" s="22" t="s">
        <v>152</v>
      </c>
      <c r="D47" s="22" t="s">
        <v>284</v>
      </c>
      <c r="E47" s="23">
        <v>0</v>
      </c>
      <c r="F47" s="23">
        <v>47.9</v>
      </c>
      <c r="G47" s="20">
        <f t="shared" si="1"/>
        <v>47.9</v>
      </c>
      <c r="H47" s="17"/>
    </row>
    <row r="48" spans="1:8" ht="21" customHeight="1">
      <c r="A48" s="27">
        <v>2081004</v>
      </c>
      <c r="B48" s="28"/>
      <c r="C48" s="29"/>
      <c r="D48" s="22" t="s">
        <v>285</v>
      </c>
      <c r="E48" s="23">
        <v>0</v>
      </c>
      <c r="F48" s="23">
        <v>19</v>
      </c>
      <c r="G48" s="20">
        <f t="shared" si="1"/>
        <v>19</v>
      </c>
      <c r="H48" s="17"/>
    </row>
    <row r="49" spans="1:8" ht="21" customHeight="1">
      <c r="A49" s="21" t="s">
        <v>286</v>
      </c>
      <c r="B49" s="22" t="s">
        <v>152</v>
      </c>
      <c r="C49" s="22" t="s">
        <v>152</v>
      </c>
      <c r="D49" s="22" t="s">
        <v>287</v>
      </c>
      <c r="E49" s="23">
        <v>0</v>
      </c>
      <c r="F49" s="23">
        <v>40.41</v>
      </c>
      <c r="G49" s="20">
        <f t="shared" si="1"/>
        <v>40.41</v>
      </c>
      <c r="H49" s="17"/>
    </row>
    <row r="50" spans="1:8" ht="21" customHeight="1">
      <c r="A50" s="21" t="s">
        <v>288</v>
      </c>
      <c r="B50" s="22" t="s">
        <v>152</v>
      </c>
      <c r="C50" s="22" t="s">
        <v>152</v>
      </c>
      <c r="D50" s="22" t="s">
        <v>289</v>
      </c>
      <c r="E50" s="23">
        <v>0</v>
      </c>
      <c r="F50" s="23">
        <v>121.83</v>
      </c>
      <c r="G50" s="20">
        <f t="shared" si="1"/>
        <v>121.83</v>
      </c>
      <c r="H50" s="17"/>
    </row>
    <row r="51" spans="1:8" ht="21" customHeight="1">
      <c r="A51" s="21" t="s">
        <v>290</v>
      </c>
      <c r="B51" s="22" t="s">
        <v>152</v>
      </c>
      <c r="C51" s="22" t="s">
        <v>152</v>
      </c>
      <c r="D51" s="22" t="s">
        <v>291</v>
      </c>
      <c r="E51" s="23">
        <v>0</v>
      </c>
      <c r="F51" s="23">
        <v>3.56</v>
      </c>
      <c r="G51" s="20">
        <f t="shared" si="1"/>
        <v>3.56</v>
      </c>
      <c r="H51" s="17"/>
    </row>
    <row r="52" spans="1:8" ht="21" customHeight="1">
      <c r="A52" s="21" t="s">
        <v>292</v>
      </c>
      <c r="B52" s="22" t="s">
        <v>152</v>
      </c>
      <c r="C52" s="22" t="s">
        <v>152</v>
      </c>
      <c r="D52" s="22" t="s">
        <v>293</v>
      </c>
      <c r="E52" s="23">
        <v>0</v>
      </c>
      <c r="F52" s="23">
        <v>118.27</v>
      </c>
      <c r="G52" s="20">
        <f t="shared" si="1"/>
        <v>118.27</v>
      </c>
      <c r="H52" s="17"/>
    </row>
    <row r="53" spans="1:8" ht="21" customHeight="1">
      <c r="A53" s="21" t="s">
        <v>294</v>
      </c>
      <c r="B53" s="22" t="s">
        <v>152</v>
      </c>
      <c r="C53" s="22" t="s">
        <v>152</v>
      </c>
      <c r="D53" s="22" t="s">
        <v>295</v>
      </c>
      <c r="E53" s="23">
        <v>0</v>
      </c>
      <c r="F53" s="23">
        <v>60.67</v>
      </c>
      <c r="G53" s="20">
        <f t="shared" si="1"/>
        <v>60.67</v>
      </c>
      <c r="H53" s="17"/>
    </row>
    <row r="54" spans="1:8" ht="21" customHeight="1">
      <c r="A54" s="21" t="s">
        <v>296</v>
      </c>
      <c r="B54" s="22" t="s">
        <v>152</v>
      </c>
      <c r="C54" s="22" t="s">
        <v>152</v>
      </c>
      <c r="D54" s="22" t="s">
        <v>297</v>
      </c>
      <c r="E54" s="23">
        <v>0</v>
      </c>
      <c r="F54" s="23">
        <v>60.67</v>
      </c>
      <c r="G54" s="20">
        <f t="shared" si="1"/>
        <v>60.67</v>
      </c>
      <c r="H54" s="17"/>
    </row>
    <row r="55" spans="1:8" ht="21" customHeight="1">
      <c r="A55" s="21" t="s">
        <v>298</v>
      </c>
      <c r="B55" s="22" t="s">
        <v>152</v>
      </c>
      <c r="C55" s="22" t="s">
        <v>152</v>
      </c>
      <c r="D55" s="22" t="s">
        <v>299</v>
      </c>
      <c r="E55" s="23">
        <v>0</v>
      </c>
      <c r="F55" s="23">
        <v>3.23</v>
      </c>
      <c r="G55" s="20">
        <f t="shared" si="1"/>
        <v>3.23</v>
      </c>
      <c r="H55" s="17"/>
    </row>
    <row r="56" spans="1:8" ht="21" customHeight="1">
      <c r="A56" s="21" t="s">
        <v>300</v>
      </c>
      <c r="B56" s="22" t="s">
        <v>152</v>
      </c>
      <c r="C56" s="22" t="s">
        <v>152</v>
      </c>
      <c r="D56" s="22" t="s">
        <v>301</v>
      </c>
      <c r="E56" s="23">
        <v>0</v>
      </c>
      <c r="F56" s="23">
        <v>3.23</v>
      </c>
      <c r="G56" s="20">
        <f t="shared" si="1"/>
        <v>3.23</v>
      </c>
      <c r="H56" s="17"/>
    </row>
    <row r="57" spans="1:8" ht="21" customHeight="1">
      <c r="A57" s="21" t="s">
        <v>196</v>
      </c>
      <c r="B57" s="22" t="s">
        <v>152</v>
      </c>
      <c r="C57" s="22" t="s">
        <v>152</v>
      </c>
      <c r="D57" s="22" t="s">
        <v>197</v>
      </c>
      <c r="E57" s="23">
        <v>0</v>
      </c>
      <c r="F57" s="23">
        <v>88.09</v>
      </c>
      <c r="G57" s="20">
        <f t="shared" si="1"/>
        <v>88.09</v>
      </c>
      <c r="H57" s="17"/>
    </row>
    <row r="58" spans="1:8" ht="21" customHeight="1">
      <c r="A58" s="27">
        <v>21004</v>
      </c>
      <c r="B58" s="28"/>
      <c r="C58" s="29"/>
      <c r="D58" s="22" t="s">
        <v>302</v>
      </c>
      <c r="E58" s="23">
        <v>0</v>
      </c>
      <c r="F58" s="23">
        <v>60</v>
      </c>
      <c r="G58" s="20">
        <f t="shared" si="1"/>
        <v>60</v>
      </c>
      <c r="H58" s="17"/>
    </row>
    <row r="59" spans="1:8" ht="21" customHeight="1">
      <c r="A59" s="21" t="s">
        <v>303</v>
      </c>
      <c r="B59" s="22" t="s">
        <v>152</v>
      </c>
      <c r="C59" s="22" t="s">
        <v>152</v>
      </c>
      <c r="D59" s="22" t="s">
        <v>304</v>
      </c>
      <c r="E59" s="23">
        <v>0</v>
      </c>
      <c r="F59" s="23">
        <v>9.79</v>
      </c>
      <c r="G59" s="20">
        <f t="shared" si="1"/>
        <v>9.79</v>
      </c>
      <c r="H59" s="17"/>
    </row>
    <row r="60" spans="1:8" ht="21" customHeight="1">
      <c r="A60" s="21" t="s">
        <v>305</v>
      </c>
      <c r="B60" s="22" t="s">
        <v>152</v>
      </c>
      <c r="C60" s="22" t="s">
        <v>152</v>
      </c>
      <c r="D60" s="22" t="s">
        <v>306</v>
      </c>
      <c r="E60" s="23">
        <v>0</v>
      </c>
      <c r="F60" s="23">
        <v>9.79</v>
      </c>
      <c r="G60" s="20">
        <f t="shared" si="1"/>
        <v>9.79</v>
      </c>
      <c r="H60" s="17"/>
    </row>
    <row r="61" spans="1:8" ht="21" customHeight="1">
      <c r="A61" s="21" t="s">
        <v>307</v>
      </c>
      <c r="B61" s="22" t="s">
        <v>152</v>
      </c>
      <c r="C61" s="22" t="s">
        <v>152</v>
      </c>
      <c r="D61" s="22" t="s">
        <v>308</v>
      </c>
      <c r="E61" s="23">
        <v>0</v>
      </c>
      <c r="F61" s="23">
        <v>18.3</v>
      </c>
      <c r="G61" s="20">
        <f t="shared" si="1"/>
        <v>18.3</v>
      </c>
      <c r="H61" s="17"/>
    </row>
    <row r="62" spans="1:8" ht="21" customHeight="1">
      <c r="A62" s="21" t="s">
        <v>309</v>
      </c>
      <c r="B62" s="22" t="s">
        <v>152</v>
      </c>
      <c r="C62" s="22" t="s">
        <v>152</v>
      </c>
      <c r="D62" s="22" t="s">
        <v>310</v>
      </c>
      <c r="E62" s="23">
        <v>0</v>
      </c>
      <c r="F62" s="23">
        <v>18.3</v>
      </c>
      <c r="G62" s="20">
        <f t="shared" si="1"/>
        <v>18.3</v>
      </c>
      <c r="H62" s="17"/>
    </row>
    <row r="63" spans="1:8" ht="21" customHeight="1">
      <c r="A63" s="21" t="s">
        <v>311</v>
      </c>
      <c r="B63" s="22" t="s">
        <v>152</v>
      </c>
      <c r="C63" s="22" t="s">
        <v>152</v>
      </c>
      <c r="D63" s="22" t="s">
        <v>312</v>
      </c>
      <c r="E63" s="23">
        <v>0</v>
      </c>
      <c r="F63" s="23">
        <v>44</v>
      </c>
      <c r="G63" s="20">
        <f t="shared" si="1"/>
        <v>44</v>
      </c>
      <c r="H63" s="17"/>
    </row>
    <row r="64" spans="1:8" ht="21" customHeight="1">
      <c r="A64" s="21" t="s">
        <v>313</v>
      </c>
      <c r="B64" s="22" t="s">
        <v>152</v>
      </c>
      <c r="C64" s="22" t="s">
        <v>152</v>
      </c>
      <c r="D64" s="22" t="s">
        <v>314</v>
      </c>
      <c r="E64" s="23">
        <v>0</v>
      </c>
      <c r="F64" s="23">
        <v>44</v>
      </c>
      <c r="G64" s="20">
        <f t="shared" si="1"/>
        <v>44</v>
      </c>
      <c r="H64" s="17"/>
    </row>
    <row r="65" spans="1:8" ht="21" customHeight="1">
      <c r="A65" s="21" t="s">
        <v>315</v>
      </c>
      <c r="B65" s="22" t="s">
        <v>152</v>
      </c>
      <c r="C65" s="22" t="s">
        <v>152</v>
      </c>
      <c r="D65" s="22" t="s">
        <v>316</v>
      </c>
      <c r="E65" s="23">
        <v>0</v>
      </c>
      <c r="F65" s="23">
        <v>44</v>
      </c>
      <c r="G65" s="20">
        <f t="shared" si="1"/>
        <v>44</v>
      </c>
      <c r="H65" s="17"/>
    </row>
    <row r="66" spans="1:8" ht="21" customHeight="1">
      <c r="A66" s="21" t="s">
        <v>206</v>
      </c>
      <c r="B66" s="22" t="s">
        <v>152</v>
      </c>
      <c r="C66" s="22" t="s">
        <v>152</v>
      </c>
      <c r="D66" s="22" t="s">
        <v>207</v>
      </c>
      <c r="E66" s="23">
        <v>0</v>
      </c>
      <c r="F66" s="23">
        <v>35.32</v>
      </c>
      <c r="G66" s="20">
        <f t="shared" si="1"/>
        <v>35.32</v>
      </c>
      <c r="H66" s="17"/>
    </row>
    <row r="67" spans="1:8" ht="21" customHeight="1">
      <c r="A67" s="21" t="s">
        <v>317</v>
      </c>
      <c r="B67" s="22" t="s">
        <v>152</v>
      </c>
      <c r="C67" s="22" t="s">
        <v>152</v>
      </c>
      <c r="D67" s="22" t="s">
        <v>318</v>
      </c>
      <c r="E67" s="23">
        <v>0</v>
      </c>
      <c r="F67" s="23">
        <v>35.32</v>
      </c>
      <c r="G67" s="20">
        <f t="shared" si="1"/>
        <v>35.32</v>
      </c>
      <c r="H67" s="17"/>
    </row>
    <row r="68" spans="1:8" ht="21" customHeight="1">
      <c r="A68" s="21" t="s">
        <v>319</v>
      </c>
      <c r="B68" s="22" t="s">
        <v>152</v>
      </c>
      <c r="C68" s="22" t="s">
        <v>152</v>
      </c>
      <c r="D68" s="22" t="s">
        <v>320</v>
      </c>
      <c r="E68" s="23">
        <v>0</v>
      </c>
      <c r="F68" s="23">
        <v>35.32</v>
      </c>
      <c r="G68" s="20">
        <f t="shared" si="1"/>
        <v>35.32</v>
      </c>
      <c r="H68" s="17"/>
    </row>
    <row r="69" spans="1:8" ht="21" customHeight="1">
      <c r="A69" s="21" t="s">
        <v>211</v>
      </c>
      <c r="B69" s="22" t="s">
        <v>152</v>
      </c>
      <c r="C69" s="22" t="s">
        <v>152</v>
      </c>
      <c r="D69" s="22" t="s">
        <v>212</v>
      </c>
      <c r="E69" s="23">
        <v>110.99</v>
      </c>
      <c r="F69" s="23">
        <v>750.58</v>
      </c>
      <c r="G69" s="20">
        <f t="shared" si="1"/>
        <v>639.59</v>
      </c>
      <c r="H69" s="17"/>
    </row>
    <row r="70" spans="1:8" ht="21" customHeight="1">
      <c r="A70" s="21" t="s">
        <v>213</v>
      </c>
      <c r="B70" s="22" t="s">
        <v>152</v>
      </c>
      <c r="C70" s="22" t="s">
        <v>152</v>
      </c>
      <c r="D70" s="22" t="s">
        <v>214</v>
      </c>
      <c r="E70" s="23">
        <v>0</v>
      </c>
      <c r="F70" s="23">
        <v>356.75</v>
      </c>
      <c r="G70" s="20">
        <f t="shared" si="1"/>
        <v>356.75</v>
      </c>
      <c r="H70" s="17"/>
    </row>
    <row r="71" spans="1:8" ht="21" customHeight="1">
      <c r="A71" s="24">
        <v>2130122</v>
      </c>
      <c r="B71" s="25"/>
      <c r="C71" s="26"/>
      <c r="D71" s="22" t="s">
        <v>321</v>
      </c>
      <c r="E71" s="23">
        <v>0</v>
      </c>
      <c r="F71" s="23">
        <v>3.38</v>
      </c>
      <c r="G71" s="20">
        <f t="shared" si="1"/>
        <v>3.38</v>
      </c>
      <c r="H71" s="17"/>
    </row>
    <row r="72" spans="1:8" ht="21" customHeight="1">
      <c r="A72" s="24">
        <v>2130126</v>
      </c>
      <c r="B72" s="25"/>
      <c r="C72" s="26"/>
      <c r="D72" s="22" t="s">
        <v>322</v>
      </c>
      <c r="E72" s="23">
        <v>0</v>
      </c>
      <c r="F72" s="23">
        <v>241.62</v>
      </c>
      <c r="G72" s="20">
        <f t="shared" si="1"/>
        <v>241.62</v>
      </c>
      <c r="H72" s="17"/>
    </row>
    <row r="73" spans="1:8" ht="21" customHeight="1">
      <c r="A73" s="24">
        <v>2130135</v>
      </c>
      <c r="B73" s="25"/>
      <c r="C73" s="26"/>
      <c r="D73" s="22" t="s">
        <v>323</v>
      </c>
      <c r="E73" s="23">
        <v>0</v>
      </c>
      <c r="F73" s="23">
        <v>111.75</v>
      </c>
      <c r="G73" s="20">
        <f t="shared" si="1"/>
        <v>111.75</v>
      </c>
      <c r="H73" s="17"/>
    </row>
    <row r="74" spans="1:8" ht="21" customHeight="1">
      <c r="A74" s="21" t="s">
        <v>216</v>
      </c>
      <c r="B74" s="22" t="s">
        <v>152</v>
      </c>
      <c r="C74" s="22" t="s">
        <v>152</v>
      </c>
      <c r="D74" s="22" t="s">
        <v>217</v>
      </c>
      <c r="E74" s="23">
        <v>3</v>
      </c>
      <c r="F74" s="23">
        <v>215.34</v>
      </c>
      <c r="G74" s="20">
        <f t="shared" si="1"/>
        <v>212.34</v>
      </c>
      <c r="H74" s="17"/>
    </row>
    <row r="75" spans="1:8" ht="21" customHeight="1">
      <c r="A75" s="21" t="s">
        <v>324</v>
      </c>
      <c r="B75" s="22" t="s">
        <v>152</v>
      </c>
      <c r="C75" s="22" t="s">
        <v>152</v>
      </c>
      <c r="D75" s="22" t="s">
        <v>325</v>
      </c>
      <c r="E75" s="23">
        <v>0</v>
      </c>
      <c r="F75" s="23">
        <v>212.34</v>
      </c>
      <c r="G75" s="20">
        <f t="shared" si="1"/>
        <v>212.34</v>
      </c>
      <c r="H75" s="17"/>
    </row>
    <row r="76" spans="1:8" ht="21" customHeight="1">
      <c r="A76" s="21" t="s">
        <v>326</v>
      </c>
      <c r="B76" s="22" t="s">
        <v>152</v>
      </c>
      <c r="C76" s="22" t="s">
        <v>152</v>
      </c>
      <c r="D76" s="22" t="s">
        <v>327</v>
      </c>
      <c r="E76" s="23">
        <v>3</v>
      </c>
      <c r="F76" s="23">
        <v>3</v>
      </c>
      <c r="G76" s="20">
        <f t="shared" si="1"/>
        <v>0</v>
      </c>
      <c r="H76" s="17"/>
    </row>
    <row r="77" spans="1:8" ht="21" customHeight="1">
      <c r="A77" s="21" t="s">
        <v>219</v>
      </c>
      <c r="B77" s="22" t="s">
        <v>152</v>
      </c>
      <c r="C77" s="22" t="s">
        <v>152</v>
      </c>
      <c r="D77" s="22" t="s">
        <v>220</v>
      </c>
      <c r="E77" s="23">
        <v>60</v>
      </c>
      <c r="F77" s="23">
        <v>30.5</v>
      </c>
      <c r="G77" s="20">
        <f t="shared" si="1"/>
        <v>-29.5</v>
      </c>
      <c r="H77" s="17"/>
    </row>
    <row r="78" spans="1:8" ht="21" customHeight="1">
      <c r="A78" s="21">
        <v>2130302</v>
      </c>
      <c r="B78" s="22" t="s">
        <v>152</v>
      </c>
      <c r="C78" s="22" t="s">
        <v>152</v>
      </c>
      <c r="D78" s="22" t="s">
        <v>328</v>
      </c>
      <c r="E78" s="23">
        <v>60</v>
      </c>
      <c r="F78" s="23">
        <v>3</v>
      </c>
      <c r="G78" s="20">
        <f t="shared" si="1"/>
        <v>-57</v>
      </c>
      <c r="H78" s="17"/>
    </row>
    <row r="79" spans="1:8" ht="21" customHeight="1">
      <c r="A79" s="21" t="s">
        <v>329</v>
      </c>
      <c r="B79" s="22" t="s">
        <v>152</v>
      </c>
      <c r="C79" s="22" t="s">
        <v>152</v>
      </c>
      <c r="D79" s="22" t="s">
        <v>330</v>
      </c>
      <c r="E79" s="23">
        <v>0</v>
      </c>
      <c r="F79" s="23">
        <v>23.5</v>
      </c>
      <c r="G79" s="20">
        <f aca="true" t="shared" si="2" ref="G79:G96">SUM(F79-E79)</f>
        <v>23.5</v>
      </c>
      <c r="H79" s="17"/>
    </row>
    <row r="80" spans="1:8" ht="21" customHeight="1">
      <c r="A80" s="21">
        <v>2130319</v>
      </c>
      <c r="B80" s="22" t="s">
        <v>152</v>
      </c>
      <c r="C80" s="22" t="s">
        <v>152</v>
      </c>
      <c r="D80" s="22" t="s">
        <v>331</v>
      </c>
      <c r="E80" s="23">
        <v>0</v>
      </c>
      <c r="F80" s="23">
        <v>4</v>
      </c>
      <c r="G80" s="20">
        <f t="shared" si="2"/>
        <v>4</v>
      </c>
      <c r="H80" s="17"/>
    </row>
    <row r="81" spans="1:8" ht="21" customHeight="1">
      <c r="A81" s="21" t="s">
        <v>332</v>
      </c>
      <c r="B81" s="22" t="s">
        <v>152</v>
      </c>
      <c r="C81" s="22" t="s">
        <v>152</v>
      </c>
      <c r="D81" s="22" t="s">
        <v>333</v>
      </c>
      <c r="E81" s="23">
        <v>0</v>
      </c>
      <c r="F81" s="23">
        <v>100</v>
      </c>
      <c r="G81" s="20">
        <f t="shared" si="2"/>
        <v>100</v>
      </c>
      <c r="H81" s="17"/>
    </row>
    <row r="82" spans="1:8" ht="21" customHeight="1">
      <c r="A82" s="21" t="s">
        <v>334</v>
      </c>
      <c r="B82" s="22" t="s">
        <v>152</v>
      </c>
      <c r="C82" s="22" t="s">
        <v>152</v>
      </c>
      <c r="D82" s="22" t="s">
        <v>335</v>
      </c>
      <c r="E82" s="23">
        <v>0</v>
      </c>
      <c r="F82" s="23">
        <v>50</v>
      </c>
      <c r="G82" s="20">
        <f t="shared" si="2"/>
        <v>50</v>
      </c>
      <c r="H82" s="17"/>
    </row>
    <row r="83" spans="1:8" ht="21" customHeight="1">
      <c r="A83" s="21">
        <v>2130505</v>
      </c>
      <c r="B83" s="22" t="s">
        <v>152</v>
      </c>
      <c r="C83" s="22" t="s">
        <v>152</v>
      </c>
      <c r="D83" s="22" t="s">
        <v>336</v>
      </c>
      <c r="E83" s="23">
        <v>0</v>
      </c>
      <c r="F83" s="23">
        <v>50</v>
      </c>
      <c r="G83" s="20">
        <f t="shared" si="2"/>
        <v>50</v>
      </c>
      <c r="H83" s="17"/>
    </row>
    <row r="84" spans="1:8" ht="21" customHeight="1">
      <c r="A84" s="21" t="s">
        <v>337</v>
      </c>
      <c r="B84" s="22" t="s">
        <v>152</v>
      </c>
      <c r="C84" s="22" t="s">
        <v>152</v>
      </c>
      <c r="D84" s="22" t="s">
        <v>338</v>
      </c>
      <c r="E84" s="23">
        <v>47.99</v>
      </c>
      <c r="F84" s="23">
        <v>47.99</v>
      </c>
      <c r="G84" s="20">
        <f t="shared" si="2"/>
        <v>0</v>
      </c>
      <c r="H84" s="17"/>
    </row>
    <row r="85" spans="1:8" ht="21" customHeight="1">
      <c r="A85" s="21" t="s">
        <v>339</v>
      </c>
      <c r="B85" s="22" t="s">
        <v>152</v>
      </c>
      <c r="C85" s="22" t="s">
        <v>152</v>
      </c>
      <c r="D85" s="22" t="s">
        <v>340</v>
      </c>
      <c r="E85" s="23">
        <v>47.99</v>
      </c>
      <c r="F85" s="23">
        <v>47.99</v>
      </c>
      <c r="G85" s="20">
        <f t="shared" si="2"/>
        <v>0</v>
      </c>
      <c r="H85" s="17"/>
    </row>
    <row r="86" spans="1:8" ht="21" customHeight="1">
      <c r="A86" s="21" t="s">
        <v>222</v>
      </c>
      <c r="B86" s="22" t="s">
        <v>152</v>
      </c>
      <c r="C86" s="22" t="s">
        <v>152</v>
      </c>
      <c r="D86" s="22" t="s">
        <v>223</v>
      </c>
      <c r="E86" s="23">
        <v>0</v>
      </c>
      <c r="F86" s="23">
        <v>29.73</v>
      </c>
      <c r="G86" s="20">
        <f t="shared" si="2"/>
        <v>29.73</v>
      </c>
      <c r="H86" s="17"/>
    </row>
    <row r="87" spans="1:8" ht="21" customHeight="1">
      <c r="A87" s="21" t="s">
        <v>341</v>
      </c>
      <c r="B87" s="22" t="s">
        <v>152</v>
      </c>
      <c r="C87" s="22" t="s">
        <v>152</v>
      </c>
      <c r="D87" s="22" t="s">
        <v>342</v>
      </c>
      <c r="E87" s="23">
        <v>0</v>
      </c>
      <c r="F87" s="23">
        <v>29.73</v>
      </c>
      <c r="G87" s="20">
        <f t="shared" si="2"/>
        <v>29.73</v>
      </c>
      <c r="H87" s="17"/>
    </row>
    <row r="88" spans="1:8" ht="21" customHeight="1">
      <c r="A88" s="21" t="s">
        <v>343</v>
      </c>
      <c r="B88" s="22" t="s">
        <v>152</v>
      </c>
      <c r="C88" s="22" t="s">
        <v>152</v>
      </c>
      <c r="D88" s="22" t="s">
        <v>344</v>
      </c>
      <c r="E88" s="23">
        <v>0</v>
      </c>
      <c r="F88" s="23">
        <v>29.73</v>
      </c>
      <c r="G88" s="20">
        <f t="shared" si="2"/>
        <v>29.73</v>
      </c>
      <c r="H88" s="17"/>
    </row>
    <row r="89" spans="1:8" ht="21" customHeight="1">
      <c r="A89" s="27">
        <v>223</v>
      </c>
      <c r="B89" s="28"/>
      <c r="C89" s="29"/>
      <c r="D89" s="22" t="s">
        <v>345</v>
      </c>
      <c r="E89" s="23">
        <v>0</v>
      </c>
      <c r="F89" s="23">
        <v>3</v>
      </c>
      <c r="G89" s="20">
        <f t="shared" si="2"/>
        <v>3</v>
      </c>
      <c r="H89" s="17"/>
    </row>
    <row r="90" spans="1:8" ht="21" customHeight="1">
      <c r="A90" s="27">
        <v>22301</v>
      </c>
      <c r="B90" s="28"/>
      <c r="C90" s="29"/>
      <c r="D90" s="22" t="s">
        <v>346</v>
      </c>
      <c r="E90" s="23">
        <v>0</v>
      </c>
      <c r="F90" s="23">
        <v>3</v>
      </c>
      <c r="G90" s="20">
        <f t="shared" si="2"/>
        <v>3</v>
      </c>
      <c r="H90" s="17"/>
    </row>
    <row r="91" spans="1:8" ht="21" customHeight="1">
      <c r="A91" s="27">
        <v>2230105</v>
      </c>
      <c r="B91" s="28"/>
      <c r="C91" s="29"/>
      <c r="D91" s="22" t="s">
        <v>347</v>
      </c>
      <c r="E91" s="23">
        <v>0</v>
      </c>
      <c r="F91" s="23">
        <v>3</v>
      </c>
      <c r="G91" s="20">
        <f t="shared" si="2"/>
        <v>3</v>
      </c>
      <c r="H91" s="17"/>
    </row>
    <row r="92" spans="1:8" ht="21" customHeight="1">
      <c r="A92" s="21" t="s">
        <v>348</v>
      </c>
      <c r="B92" s="22" t="s">
        <v>152</v>
      </c>
      <c r="C92" s="22" t="s">
        <v>152</v>
      </c>
      <c r="D92" s="22" t="s">
        <v>349</v>
      </c>
      <c r="E92" s="23">
        <v>0</v>
      </c>
      <c r="F92" s="23">
        <v>193.35</v>
      </c>
      <c r="G92" s="20">
        <f t="shared" si="2"/>
        <v>193.35</v>
      </c>
      <c r="H92" s="17"/>
    </row>
    <row r="93" spans="1:8" ht="21" customHeight="1">
      <c r="A93" s="21" t="s">
        <v>350</v>
      </c>
      <c r="B93" s="22" t="s">
        <v>152</v>
      </c>
      <c r="C93" s="22" t="s">
        <v>152</v>
      </c>
      <c r="D93" s="22" t="s">
        <v>351</v>
      </c>
      <c r="E93" s="23">
        <v>0</v>
      </c>
      <c r="F93" s="23">
        <v>193.35</v>
      </c>
      <c r="G93" s="20">
        <f t="shared" si="2"/>
        <v>193.35</v>
      </c>
      <c r="H93" s="17"/>
    </row>
    <row r="94" spans="1:8" ht="21" customHeight="1">
      <c r="A94" s="21" t="s">
        <v>352</v>
      </c>
      <c r="B94" s="22" t="s">
        <v>152</v>
      </c>
      <c r="C94" s="22" t="s">
        <v>152</v>
      </c>
      <c r="D94" s="22" t="s">
        <v>353</v>
      </c>
      <c r="E94" s="23">
        <v>0</v>
      </c>
      <c r="F94" s="30">
        <v>143.35</v>
      </c>
      <c r="G94" s="31">
        <f t="shared" si="2"/>
        <v>143.35</v>
      </c>
      <c r="H94" s="17"/>
    </row>
    <row r="95" spans="1:8" ht="21" customHeight="1">
      <c r="A95" s="32" t="s">
        <v>354</v>
      </c>
      <c r="B95" s="33" t="s">
        <v>152</v>
      </c>
      <c r="C95" s="33" t="s">
        <v>152</v>
      </c>
      <c r="D95" s="33" t="s">
        <v>355</v>
      </c>
      <c r="E95" s="34">
        <v>0</v>
      </c>
      <c r="F95" s="35">
        <v>20</v>
      </c>
      <c r="G95" s="36">
        <f t="shared" si="2"/>
        <v>20</v>
      </c>
      <c r="H95" s="37"/>
    </row>
    <row r="96" spans="1:8" ht="21" customHeight="1">
      <c r="A96" s="38" t="s">
        <v>356</v>
      </c>
      <c r="B96" s="39" t="s">
        <v>152</v>
      </c>
      <c r="C96" s="39" t="s">
        <v>152</v>
      </c>
      <c r="D96" s="39" t="s">
        <v>357</v>
      </c>
      <c r="E96" s="40">
        <v>0</v>
      </c>
      <c r="F96" s="35">
        <v>30</v>
      </c>
      <c r="G96" s="36">
        <f t="shared" si="2"/>
        <v>30</v>
      </c>
      <c r="H96" s="41"/>
    </row>
    <row r="97" ht="21" customHeight="1"/>
  </sheetData>
  <sheetProtection/>
  <mergeCells count="99">
    <mergeCell ref="A2:H2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8:A9"/>
    <mergeCell ref="B8:B9"/>
    <mergeCell ref="C8:C9"/>
    <mergeCell ref="D5:D7"/>
    <mergeCell ref="E4:E7"/>
    <mergeCell ref="F4:F7"/>
    <mergeCell ref="G4:G7"/>
    <mergeCell ref="H4:H7"/>
    <mergeCell ref="H8:H96"/>
    <mergeCell ref="A5:C7"/>
  </mergeCells>
  <printOptions/>
  <pageMargins left="0.55" right="0.16" top="0.79" bottom="0.79" header="0.51" footer="0.51"/>
  <pageSetup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2022-09-21T08:38:09Z</cp:lastPrinted>
  <dcterms:created xsi:type="dcterms:W3CDTF">2018-02-08T02:55:45Z</dcterms:created>
  <dcterms:modified xsi:type="dcterms:W3CDTF">2022-09-22T12:52:52Z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